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76131\Desktop\"/>
    </mc:Choice>
  </mc:AlternateContent>
  <bookViews>
    <workbookView xWindow="0" yWindow="0" windowWidth="28800" windowHeight="12180"/>
  </bookViews>
  <sheets>
    <sheet name="exportAmmAperta" sheetId="1" r:id="rId1"/>
  </sheets>
  <definedNames>
    <definedName name="_xlnm.Print_Titles" localSheetId="0">exportAmmAperta!$1:$1</definedName>
  </definedNames>
  <calcPr calcId="0"/>
</workbook>
</file>

<file path=xl/calcChain.xml><?xml version="1.0" encoding="utf-8"?>
<calcChain xmlns="http://schemas.openxmlformats.org/spreadsheetml/2006/main">
  <c r="D194" i="1" l="1"/>
  <c r="D195" i="1"/>
  <c r="D196" i="1"/>
  <c r="D197" i="1"/>
  <c r="D188" i="1"/>
  <c r="D189" i="1"/>
  <c r="D190" i="1"/>
  <c r="D191" i="1"/>
  <c r="D192" i="1"/>
  <c r="D193" i="1"/>
  <c r="D181" i="1"/>
  <c r="D182" i="1"/>
  <c r="D183" i="1"/>
  <c r="D184" i="1"/>
  <c r="D185" i="1"/>
  <c r="D186" i="1"/>
  <c r="D187" i="1"/>
  <c r="D177" i="1"/>
  <c r="D178" i="1"/>
  <c r="D179" i="1"/>
  <c r="D180" i="1"/>
  <c r="D174" i="1"/>
  <c r="D175" i="1"/>
  <c r="D176" i="1"/>
  <c r="D170" i="1"/>
  <c r="D171" i="1"/>
  <c r="D172" i="1"/>
  <c r="D173" i="1"/>
  <c r="D166" i="1"/>
  <c r="D167" i="1"/>
  <c r="D168" i="1"/>
  <c r="D169" i="1"/>
  <c r="D160" i="1"/>
  <c r="D161" i="1"/>
  <c r="D162" i="1"/>
  <c r="D163" i="1"/>
  <c r="D164" i="1"/>
  <c r="D165" i="1"/>
  <c r="D157" i="1"/>
  <c r="D158" i="1"/>
  <c r="D159" i="1"/>
  <c r="D156" i="1"/>
  <c r="D152" i="1"/>
  <c r="D153" i="1"/>
  <c r="D154" i="1"/>
  <c r="D155" i="1"/>
  <c r="D145" i="1"/>
  <c r="D146" i="1"/>
  <c r="D147" i="1"/>
  <c r="D148" i="1"/>
  <c r="D149" i="1"/>
  <c r="D150" i="1"/>
  <c r="D151" i="1"/>
  <c r="D143" i="1"/>
  <c r="D144" i="1"/>
  <c r="D141" i="1"/>
  <c r="D142" i="1"/>
  <c r="D134" i="1"/>
  <c r="D135" i="1"/>
  <c r="D136" i="1"/>
  <c r="D137" i="1"/>
  <c r="D138" i="1"/>
  <c r="D139" i="1"/>
  <c r="D140" i="1"/>
  <c r="D131" i="1"/>
  <c r="D132" i="1"/>
  <c r="D133" i="1"/>
  <c r="D129" i="1"/>
  <c r="D130" i="1"/>
  <c r="D127" i="1"/>
  <c r="D128" i="1"/>
  <c r="D122" i="1"/>
  <c r="D123" i="1"/>
  <c r="D124" i="1"/>
  <c r="D125" i="1"/>
  <c r="D126" i="1"/>
  <c r="D118" i="1"/>
  <c r="D119" i="1"/>
  <c r="D120" i="1"/>
  <c r="D121" i="1"/>
  <c r="D113" i="1"/>
  <c r="D114" i="1"/>
  <c r="D115" i="1"/>
  <c r="D116" i="1"/>
  <c r="D117" i="1"/>
  <c r="D106" i="1"/>
  <c r="D107" i="1"/>
  <c r="D108" i="1"/>
  <c r="D109" i="1"/>
  <c r="D110" i="1"/>
  <c r="D111" i="1"/>
  <c r="D112" i="1"/>
  <c r="D103" i="1"/>
  <c r="D104" i="1"/>
  <c r="D105" i="1"/>
  <c r="D101" i="1"/>
  <c r="D102" i="1"/>
  <c r="D99" i="1"/>
  <c r="D100" i="1"/>
  <c r="D97" i="1"/>
  <c r="D98" i="1"/>
  <c r="D92" i="1"/>
  <c r="D93" i="1"/>
  <c r="D94" i="1"/>
  <c r="D95" i="1"/>
  <c r="D96" i="1"/>
  <c r="D90" i="1"/>
  <c r="D91" i="1"/>
  <c r="D85" i="1"/>
  <c r="D86" i="1"/>
  <c r="D87" i="1"/>
  <c r="D88" i="1"/>
  <c r="D89" i="1"/>
  <c r="D82" i="1"/>
  <c r="D83" i="1"/>
  <c r="D84" i="1"/>
  <c r="D79" i="1"/>
  <c r="D80" i="1"/>
  <c r="D81" i="1"/>
  <c r="D78" i="1"/>
  <c r="D73" i="1"/>
  <c r="D74" i="1"/>
  <c r="D75" i="1"/>
  <c r="D76" i="1"/>
  <c r="D77" i="1"/>
  <c r="D71" i="1"/>
  <c r="D72" i="1"/>
  <c r="D69" i="1"/>
  <c r="D70" i="1"/>
  <c r="D68" i="1"/>
  <c r="D66" i="1"/>
  <c r="D67" i="1"/>
  <c r="D64" i="1"/>
  <c r="D65" i="1"/>
  <c r="D61" i="1"/>
  <c r="D62" i="1"/>
  <c r="D63" i="1"/>
  <c r="D57" i="1"/>
  <c r="D58" i="1"/>
  <c r="D59" i="1"/>
  <c r="D60" i="1"/>
  <c r="D55" i="1"/>
  <c r="D56" i="1"/>
  <c r="D54" i="1"/>
  <c r="D52" i="1"/>
  <c r="D53" i="1"/>
  <c r="D49" i="1"/>
  <c r="D50" i="1"/>
  <c r="D51" i="1"/>
  <c r="D47" i="1"/>
  <c r="D48" i="1"/>
  <c r="D46" i="1"/>
  <c r="D44" i="1"/>
  <c r="D45" i="1"/>
  <c r="D43" i="1"/>
  <c r="D42" i="1"/>
  <c r="D39" i="1"/>
  <c r="D40" i="1"/>
  <c r="D41" i="1"/>
  <c r="D37" i="1"/>
  <c r="D38" i="1"/>
  <c r="D35" i="1"/>
  <c r="D36" i="1"/>
  <c r="D31" i="1"/>
  <c r="D32" i="1"/>
  <c r="D33" i="1"/>
  <c r="D34" i="1"/>
  <c r="D30" i="1"/>
  <c r="D27" i="1"/>
  <c r="D28" i="1"/>
  <c r="D29" i="1"/>
  <c r="D16" i="1"/>
  <c r="D17" i="1"/>
  <c r="D18" i="1"/>
  <c r="D19" i="1"/>
  <c r="D20" i="1"/>
  <c r="D21" i="1"/>
  <c r="D22" i="1"/>
  <c r="D23" i="1"/>
  <c r="D24" i="1"/>
  <c r="D25" i="1"/>
  <c r="D26" i="1"/>
  <c r="D15" i="1"/>
  <c r="D14" i="1"/>
  <c r="D13" i="1"/>
  <c r="D10" i="1"/>
  <c r="D11" i="1"/>
  <c r="D12" i="1"/>
  <c r="D9" i="1"/>
  <c r="D8" i="1"/>
  <c r="D2" i="1"/>
  <c r="D3" i="1"/>
  <c r="D4" i="1"/>
  <c r="D5" i="1"/>
  <c r="D6" i="1"/>
  <c r="D7" i="1"/>
</calcChain>
</file>

<file path=xl/sharedStrings.xml><?xml version="1.0" encoding="utf-8"?>
<sst xmlns="http://schemas.openxmlformats.org/spreadsheetml/2006/main" count="2298" uniqueCount="758">
  <si>
    <t>ente</t>
  </si>
  <si>
    <t>tipo beneficiario</t>
  </si>
  <si>
    <t>beneficiario</t>
  </si>
  <si>
    <t>dati fiscali</t>
  </si>
  <si>
    <t>Importo vantaggio</t>
  </si>
  <si>
    <t>norma/titolo a base della concessione</t>
  </si>
  <si>
    <t>norma/titolo a base della concessione: link</t>
  </si>
  <si>
    <t>norma/titolo a base della concessione: file</t>
  </si>
  <si>
    <t>regolamento: link</t>
  </si>
  <si>
    <t>regolamento: file</t>
  </si>
  <si>
    <t>bando: link</t>
  </si>
  <si>
    <t>bando: file</t>
  </si>
  <si>
    <t>atto di concessione: link</t>
  </si>
  <si>
    <t>atto di concessione: file</t>
  </si>
  <si>
    <t>struttura competente</t>
  </si>
  <si>
    <t>responsabile del procedimento amministrativo</t>
  </si>
  <si>
    <t>modalità di individuazione del soggetto</t>
  </si>
  <si>
    <t>progetto: file</t>
  </si>
  <si>
    <t>curriculum</t>
  </si>
  <si>
    <t>curriculum: link</t>
  </si>
  <si>
    <t>curriculum: file</t>
  </si>
  <si>
    <t>contratto/capitolato</t>
  </si>
  <si>
    <t>contratto/capitolato: link</t>
  </si>
  <si>
    <t>contratto/capitolato: file</t>
  </si>
  <si>
    <t>data inizio incarico</t>
  </si>
  <si>
    <t>data cessazione incarico</t>
  </si>
  <si>
    <t>durata incarico</t>
  </si>
  <si>
    <t>note incarico</t>
  </si>
  <si>
    <t>ragione incarico</t>
  </si>
  <si>
    <t>ragione incarico: link</t>
  </si>
  <si>
    <t>atto di incarico: file</t>
  </si>
  <si>
    <t>attestazioni</t>
  </si>
  <si>
    <t>attestazioni: file</t>
  </si>
  <si>
    <t>altri incarichi</t>
  </si>
  <si>
    <t>altri incarichi: file</t>
  </si>
  <si>
    <t>provvedimento contenuto</t>
  </si>
  <si>
    <t>provvedimento: link</t>
  </si>
  <si>
    <t>provvedimento: file</t>
  </si>
  <si>
    <t>estremi documenti fascicoli</t>
  </si>
  <si>
    <t>fascicolo: file</t>
  </si>
  <si>
    <t>data pubblicazione</t>
  </si>
  <si>
    <t>data ultimo aggiornamento</t>
  </si>
  <si>
    <t>Estremi atto: anno</t>
  </si>
  <si>
    <t>Estremi atto: numero</t>
  </si>
  <si>
    <t>CONSIGLIO REGIONALE F.V.G.</t>
  </si>
  <si>
    <t>persona giuridica</t>
  </si>
  <si>
    <t>CENTRO DI ACCOGLIENZA E DI PROMOZIONE CULTURALE "ERNESTO BALDUCCI" ODV ETS</t>
  </si>
  <si>
    <t>L.R. 13/2019, art. 13, commi da 20 a 24 e ss.mm.ii.</t>
  </si>
  <si>
    <t>https://lexview-int.regione.fvg.it/FontiNormative/xml/xmlLex.aspx?anno=2019&amp;legge=0013&amp;id=art13&amp;fx=art</t>
  </si>
  <si>
    <t>https://www.consiglio.regione.fvg.it/cms/export/sites/consiglio/pagine/contributo-promozione-territorio/allegati/Regolamento-contributi-Consiglio-2026.pdf</t>
  </si>
  <si>
    <t>http://amministrazionetrasparente.regione.fvg.it/openadmin/p/files/cbfd0b3f-94c3-4c4e-8f60-e2f69828bf8b</t>
  </si>
  <si>
    <t>11 - CONSIGLIO REGIONALE SERVIZIO SISTEMI INFORMATIVI E AFFARI REGIONALI  P.O. PROMOZIONE DI INIZIATIVE DI VALORIZZAZIONE DEL TERRITORIO REGIONALE</t>
  </si>
  <si>
    <t>ADRIANA SALINI</t>
  </si>
  <si>
    <t>L.R. 13/2019, art. 13, commi da 20 a 24  Regolamento approvato con delibera U.P. 197 25.09.2025</t>
  </si>
  <si>
    <t>http://amministrazionetrasparente.regione.fvg.it/openadmin/p/files/2d4b2b66-3741-429d-823e-b53c6d3fd76b</t>
  </si>
  <si>
    <t>https://www.centrobalducci.org/trasparenza/</t>
  </si>
  <si>
    <t>U.S.C.I. PORDENONE</t>
  </si>
  <si>
    <t>http://amministrazionetrasparente.regione.fvg.it/openadmin/p/files/9020ec39-ee6e-43b1-a523-245c21a9bd0a</t>
  </si>
  <si>
    <t>http://amministrazionetrasparente.regione.fvg.it/openadmin/p/files/d7edd14b-a358-4c4e-a9fa-bb686b88ce5a</t>
  </si>
  <si>
    <t>https://www.uscipordenone.it</t>
  </si>
  <si>
    <t>ASD PODISMO BUTTRIO</t>
  </si>
  <si>
    <t>http://amministrazionetrasparente.regione.fvg.it/openadmin/p/files/f4ddb6c0-8647-406d-8723-2f5929ee43fc</t>
  </si>
  <si>
    <t>http://amministrazionetrasparente.regione.fvg.it/openadmin/p/files/e34fc06c-cf34-44e2-8af4-c6d8df5f46c7</t>
  </si>
  <si>
    <t>https://www.podismobuttrio.it</t>
  </si>
  <si>
    <t>MOTO CLUB PEDEMONTANO ASD</t>
  </si>
  <si>
    <t>http://amministrazionetrasparente.regione.fvg.it/openadmin/p/files/2a5b82ce-4c5d-4f09-a812-2333192d3bad</t>
  </si>
  <si>
    <t>http://amministrazionetrasparente.regione.fvg.it/openadmin/p/files/22fcbc1c-901d-40c4-a7df-5f90403b319e</t>
  </si>
  <si>
    <t>https://www.facebook.com/people/Motoclub-Pedemontano/61557728451065/#</t>
  </si>
  <si>
    <t>ASD NIÙ TEAM</t>
  </si>
  <si>
    <t>http://amministrazionetrasparente.regione.fvg.it/openadmin/p/files/2ee7278e-308c-41a0-a783-f2d07554dc18</t>
  </si>
  <si>
    <t>http://amministrazionetrasparente.regione.fvg.it/openadmin/p/files/7daf81f6-8b97-4706-9e9a-5030e51b0fdd</t>
  </si>
  <si>
    <t>https://www.niuteam.it</t>
  </si>
  <si>
    <t>CORALE DI RAUSCEDO APS</t>
  </si>
  <si>
    <t>http://amministrazionetrasparente.regione.fvg.it/openadmin/p/files/ef3e237c-330f-45f5-96d6-e2483c9d594f</t>
  </si>
  <si>
    <t>http://amministrazionetrasparente.regione.fvg.it/openadmin/p/files/7db33cd5-ea85-4477-864b-445c21cdc435</t>
  </si>
  <si>
    <t>CIRCOLO CULTURALE DEL GRUPPO ALPINI DI BUTTRIO APS</t>
  </si>
  <si>
    <t>http://amministrazionetrasparente.regione.fvg.it/openadmin/p/files/56d7b65a-8c55-4b89-91bf-031ba6ca2faa</t>
  </si>
  <si>
    <t>http://amministrazionetrasparente.regione.fvg.it/openadmin/p/files/bcdf0bad-d86e-4483-b3b3-a3df7a623e57</t>
  </si>
  <si>
    <t>https://24oredibuttrio.it</t>
  </si>
  <si>
    <t>ASD TRIATHLON TEAM</t>
  </si>
  <si>
    <t>http://amministrazionetrasparente.regione.fvg.it/openadmin/p/files/c3d9a014-7151-4aef-a341-014d9c99d45e</t>
  </si>
  <si>
    <t>http://amministrazionetrasparente.regione.fvg.it/openadmin/p/files/dd01e6b5-bab4-40d5-a37a-960529775bc2</t>
  </si>
  <si>
    <t>https://www.triathlomteam.it</t>
  </si>
  <si>
    <t>FEDELISSIMI ZUGLIANO ODV</t>
  </si>
  <si>
    <t>http://amministrazionetrasparente.regione.fvg.it/openadmin/p/files/4310e3c0-82ca-4160-910e-eae93a0fab8c</t>
  </si>
  <si>
    <t>http://amministrazionetrasparente.regione.fvg.it/openadmin/p/files/8bc83047-3013-4480-98a8-ba65fc1af4e3</t>
  </si>
  <si>
    <t>PROLOCO RONCHI DEI LEGIONARI APS</t>
  </si>
  <si>
    <t>http://amministrazionetrasparente.regione.fvg.it/openadmin/p/files/c068893e-6748-4a16-9e74-9539d479ffda</t>
  </si>
  <si>
    <t>http://amministrazionetrasparente.regione.fvg.it/openadmin/p/files/70884387-2eef-4619-9c3e-a8f9f6f4f8b2</t>
  </si>
  <si>
    <t>CENTRO CULTURALE CONTI PRATA A.P.S.</t>
  </si>
  <si>
    <t>http://amministrazionetrasparente.regione.fvg.it/openadmin/p/files/3818ab08-530b-4b95-b299-72b45c9163fc</t>
  </si>
  <si>
    <t>http://amministrazionetrasparente.regione.fvg.it/openadmin/p/files/b191cc1b-be86-45a2-9615-82013f88ed22</t>
  </si>
  <si>
    <t>ASSOCIAZIONE MUSICALE E CULTURALE DI FARRA D'ISONZO</t>
  </si>
  <si>
    <t>http://amministrazionetrasparente.regione.fvg.it/openadmin/p/files/42c291ce-28f2-4326-97a6-75543449e117</t>
  </si>
  <si>
    <t>http://amministrazionetrasparente.regione.fvg.it/openadmin/p/files/4e504c02-985e-403f-bbec-419222bbe14f</t>
  </si>
  <si>
    <t>https://scuolamusicafarra.com</t>
  </si>
  <si>
    <t>ASD SACILESE CICLISTICA</t>
  </si>
  <si>
    <t>http://amministrazionetrasparente.regione.fvg.it/openadmin/p/files/7203707f-8baf-4b67-bc34-a49447204e7a</t>
  </si>
  <si>
    <t>http://amministrazionetrasparente.regione.fvg.it/openadmin/p/files/b0127be5-8f55-40e4-9ac5-520b5d9e5c2f</t>
  </si>
  <si>
    <t>https://www.ciclisticasacilese.com/</t>
  </si>
  <si>
    <t>COMITATO FESTEGGIAMENTI CHIESA DI VISINALE</t>
  </si>
  <si>
    <t>http://amministrazionetrasparente.regione.fvg.it/openadmin/p/files/cdb067db-2918-431e-ae33-1a13cad9a569</t>
  </si>
  <si>
    <t>http://amministrazionetrasparente.regione.fvg.it/openadmin/p/files/9a3aa7fb-ff49-4eed-9679-23b98b60aa0a</t>
  </si>
  <si>
    <t>ASSOCIAZIONE PER LA VALORIZZAZIONE DELLE RISORGIVE DEL FIUME STELLA LA MARCULINE ODV</t>
  </si>
  <si>
    <t>http://amministrazionetrasparente.regione.fvg.it/openadmin/p/files/4b7d9e8e-fb0b-426a-99e2-08692ba7433f</t>
  </si>
  <si>
    <t>http://amministrazionetrasparente.regione.fvg.it/openadmin/p/files/2a771dbb-cc23-4ee4-9a59-0b8dd632f6f2</t>
  </si>
  <si>
    <t>ASD BOXE RIVIERA FRIULANA</t>
  </si>
  <si>
    <t>http://amministrazionetrasparente.regione.fvg.it/openadmin/p/files/23f3f05f-5498-49bf-abb2-4ac9b9a52b19</t>
  </si>
  <si>
    <t>http://amministrazionetrasparente.regione.fvg.it/openadmin/p/files/b749b7d1-bbf7-43a7-81ed-ad7d19dedb87</t>
  </si>
  <si>
    <t>https://www.boxerivierafriulana.it</t>
  </si>
  <si>
    <t>ASD MAJORETTES PRATA</t>
  </si>
  <si>
    <t>http://amministrazionetrasparente.regione.fvg.it/openadmin/p/files/9132faad-020a-41f5-aeff-20fdf247d8f5</t>
  </si>
  <si>
    <t>http://amministrazionetrasparente.regione.fvg.it/openadmin/p/files/de31a11c-0924-47a8-95e8-9fef3a900889</t>
  </si>
  <si>
    <t>https://www.facebook.com/majorettesprata/</t>
  </si>
  <si>
    <t>COMITATO TERRITORIALE ARCI TRIESTE APS</t>
  </si>
  <si>
    <t>http://amministrazionetrasparente.regione.fvg.it/openadmin/p/files/651b6e15-6bd4-421d-a7fa-446b45190a6c</t>
  </si>
  <si>
    <t>http://amministrazionetrasparente.regione.fvg.it/openadmin/p/files/aee2638f-b918-49a0-8843-c1d78b85f47a</t>
  </si>
  <si>
    <t>https://static1.squarespace.com/static/5e2972c3eb16ce3f4131a286/t/685a61b272f55b26fdfc62e7/175075371</t>
  </si>
  <si>
    <t>ASSOCIAZIONE COLLIO BRDA CLASSIC</t>
  </si>
  <si>
    <t>http://amministrazionetrasparente.regione.fvg.it/openadmin/p/files/6049cea6-f86c-47ea-83db-acae2190ed28</t>
  </si>
  <si>
    <t>http://amministrazionetrasparente.regione.fvg.it/openadmin/p/files/63a35adf-22d0-483d-b74e-8adfeedf000e</t>
  </si>
  <si>
    <t>https://www.colliobrdaclassic.net</t>
  </si>
  <si>
    <t>INVICTI LUPI ODV</t>
  </si>
  <si>
    <t>http://amministrazionetrasparente.regione.fvg.it/openadmin/p/files/b092dced-e742-4d62-8742-0410de564b49</t>
  </si>
  <si>
    <t>http://amministrazionetrasparente.regione.fvg.it/openadmin/p/files/e64d92cb-7b50-4e9e-ad67-ded103b45af7</t>
  </si>
  <si>
    <t>https://www.invictilupi.org</t>
  </si>
  <si>
    <t>CORO POLIFONICO S. ANTONIO ABATE ODV</t>
  </si>
  <si>
    <t>http://amministrazionetrasparente.regione.fvg.it/openadmin/p/files/e4570f75-2f43-45a8-813f-e561ae0230ad</t>
  </si>
  <si>
    <t>http://amministrazionetrasparente.regione.fvg.it/openadmin/p/files/b6754cff-c7cf-4124-a09b-52ccf3f859d6</t>
  </si>
  <si>
    <t>https://www.corosantantonioabate.it/</t>
  </si>
  <si>
    <t>PRO LOCO RONCHIS APS</t>
  </si>
  <si>
    <t>http://amministrazionetrasparente.regione.fvg.it/openadmin/p/files/47ddc4e3-c3b3-4719-affc-2d89027a16e5</t>
  </si>
  <si>
    <t>http://amministrazionetrasparente.regione.fvg.it/openadmin/p/files/565a0522-d98d-4654-92d3-4309d470a0cc</t>
  </si>
  <si>
    <t>https://www.facebook.com/prolocoronchisaps/</t>
  </si>
  <si>
    <t>POLISPORTIVA CODROIPO ASD</t>
  </si>
  <si>
    <t>http://amministrazionetrasparente.regione.fvg.it/openadmin/p/files/fb74924e-276d-459b-b213-c7fc90b6c30e</t>
  </si>
  <si>
    <t>http://amministrazionetrasparente.regione.fvg.it/openadmin/p/files/180b4f43-ea28-4b9c-aaae-b781e0627ef3</t>
  </si>
  <si>
    <t>https://www.polisportivacodroipo.it/</t>
  </si>
  <si>
    <t>FIAB PORDENONE ARUOTALIBERA APS</t>
  </si>
  <si>
    <t>http://amministrazionetrasparente.regione.fvg.it/openadmin/p/files/b0508355-02a1-4d33-8aee-f3068ad641be</t>
  </si>
  <si>
    <t>http://amministrazionetrasparente.regione.fvg.it/openadmin/p/files/a860355b-2648-45b9-85d0-22e67a9f95f8</t>
  </si>
  <si>
    <t>https://www.aruotaliberapn.it/</t>
  </si>
  <si>
    <t>ALPINISMO FRIULANO DI TRICESIMO ASD</t>
  </si>
  <si>
    <t>http://amministrazionetrasparente.regione.fvg.it/openadmin/p/files/d2e65045-d1a6-4fee-be7d-aa181d05d485</t>
  </si>
  <si>
    <t>http://amministrazionetrasparente.regione.fvg.it/openadmin/p/files/b4e34d58-c71d-4d05-b2ce-5056fce6218b</t>
  </si>
  <si>
    <t>https://www.aftricesimo.it</t>
  </si>
  <si>
    <t>CERVIGNANO NOSTRA APS</t>
  </si>
  <si>
    <t>http://amministrazionetrasparente.regione.fvg.it/openadmin/p/files/60059914-e027-4f0f-b3ca-4a8129bb309f</t>
  </si>
  <si>
    <t>http://amministrazionetrasparente.regione.fvg.it/openadmin/p/files/fb4097b0-1b07-4b0e-a501-6813e7fdb870</t>
  </si>
  <si>
    <t>https://www.cervignanonostra.it</t>
  </si>
  <si>
    <t>IL DELFINO GYM DON BOSCO APS</t>
  </si>
  <si>
    <t>http://amministrazionetrasparente.regione.fvg.it/openadmin/p/files/02457626-f82a-4b65-aa90-9051b16dedf2</t>
  </si>
  <si>
    <t>http://amministrazionetrasparente.regione.fvg.it/openadmin/p/files/eee720b0-46c3-4a71-ad70-7a95aa56710c</t>
  </si>
  <si>
    <t>https://www.delfinogymdonbosco.it</t>
  </si>
  <si>
    <t>ASSOCIAZIONE TEATRALE AMATORIALE TEATRI VIART</t>
  </si>
  <si>
    <t>http://amministrazionetrasparente.regione.fvg.it/openadmin/p/files/5fccbb3d-cffc-49a5-b870-5723935c14db</t>
  </si>
  <si>
    <t>http://amministrazionetrasparente.regione.fvg.it/openadmin/p/files/bdc818c8-6db9-4cf3-ba9b-5bb17272f4c6</t>
  </si>
  <si>
    <t>A.P.S. RESET</t>
  </si>
  <si>
    <t>http://amministrazionetrasparente.regione.fvg.it/openadmin/p/files/ad043c8d-637d-4173-b0cd-bc8b02e4fd26</t>
  </si>
  <si>
    <t>http://amministrazionetrasparente.regione.fvg.it/openadmin/p/files/38a44104-99f8-40bc-9e48-d32c4aa5131e</t>
  </si>
  <si>
    <t>https://www.facebook.com/apsreset/mentions/</t>
  </si>
  <si>
    <t>BATELADE DE VILLEGNOVE</t>
  </si>
  <si>
    <t>http://amministrazionetrasparente.regione.fvg.it/openadmin/p/files/26b53800-dbaf-4b18-bf2d-83185ffe00ac</t>
  </si>
  <si>
    <t>http://amministrazionetrasparente.regione.fvg.it/openadmin/p/files/6169f4ef-91fe-47a9-a9bc-a3a946eef987</t>
  </si>
  <si>
    <t>https://www.facebook.com/batelade/</t>
  </si>
  <si>
    <t>PRO LOCO JALMIC APS</t>
  </si>
  <si>
    <t>http://amministrazionetrasparente.regione.fvg.it/openadmin/p/files/b6704198-1ea3-4ccb-bcd9-c1d39d9088dd</t>
  </si>
  <si>
    <t>http://amministrazionetrasparente.regione.fvg.it/openadmin/p/files/ebf6399c-fbf2-4453-8a11-433a78fbc59f</t>
  </si>
  <si>
    <t>https://www.jalmicco.com/#proloco</t>
  </si>
  <si>
    <t>ASD ATLETICA SAN MARTINO</t>
  </si>
  <si>
    <t>http://amministrazionetrasparente.regione.fvg.it/openadmin/p/files/7cd2a821-4dac-49d8-8302-285bcbc2e939</t>
  </si>
  <si>
    <t>http://amministrazionetrasparente.regione.fvg.it/openadmin/p/files/98b54a1d-f792-4b3d-8f18-bbbfedefde2c</t>
  </si>
  <si>
    <t>https://www.atleticasanmartino.org</t>
  </si>
  <si>
    <t>A.S.D. BALLET CLUB</t>
  </si>
  <si>
    <t>http://amministrazionetrasparente.regione.fvg.it/openadmin/p/files/2c6c1524-e001-404e-886f-7f6c6d72f425</t>
  </si>
  <si>
    <t>http://amministrazionetrasparente.regione.fvg.it/openadmin/p/files/eed97764-3c81-4533-a105-fae9fab8e27c</t>
  </si>
  <si>
    <t>PARROCCHIA SANTI PIETRO E PAOLO APOSTOLI</t>
  </si>
  <si>
    <t>http://amministrazionetrasparente.regione.fvg.it/openadmin/p/files/fe8ea9d2-9f59-4baf-8e9a-f27f2c0bf2db</t>
  </si>
  <si>
    <t>http://amministrazionetrasparente.regione.fvg.it/openadmin/p/files/d4827559-a570-422a-9185-d4ee60befe45</t>
  </si>
  <si>
    <t>CLUB AMICI DELLA TOPOLINO APS</t>
  </si>
  <si>
    <t>http://amministrazionetrasparente.regione.fvg.it/openadmin/p/files/1b646af8-5782-4284-8ea6-17c2b23df529</t>
  </si>
  <si>
    <t>http://amministrazionetrasparente.regione.fvg.it/openadmin/p/files/586e4174-4f35-45e1-9e5a-bfc765327f5b</t>
  </si>
  <si>
    <t>CIRCOLO CULTURALE BRISKI GRIC</t>
  </si>
  <si>
    <t>http://amministrazionetrasparente.regione.fvg.it/openadmin/p/files/0541a253-e77d-4eb1-883d-28e9ae344215</t>
  </si>
  <si>
    <t>http://amministrazionetrasparente.regione.fvg.it/openadmin/p/files/c71ec080-c09d-4d95-8e38-209f271ad27e</t>
  </si>
  <si>
    <t>https://www.briskigric.eu</t>
  </si>
  <si>
    <t>ASSOCIAZIONE SCRITTORI FVG</t>
  </si>
  <si>
    <t>http://amministrazionetrasparente.regione.fvg.it/openadmin/p/files/53901a39-a70f-4fab-9aa0-ac8bb801dcdc</t>
  </si>
  <si>
    <t>http://amministrazionetrasparente.regione.fvg.it/openadmin/p/files/569de0f1-aa73-4ad1-b4a1-55eda137103f</t>
  </si>
  <si>
    <t>https://www.scrittorifvg.it</t>
  </si>
  <si>
    <t>FONDAZIONE MUSEO CARNICO DELLE ARTI POPOLARI "MICHELE GORTANI"</t>
  </si>
  <si>
    <t>http://amministrazionetrasparente.regione.fvg.it/openadmin/p/files/921ef7e7-2bc7-4a37-960d-c1fd1c224ed5</t>
  </si>
  <si>
    <t>http://amministrazionetrasparente.regione.fvg.it/openadmin/p/files/41240a20-9231-4ae5-a773-5933b71a9e83</t>
  </si>
  <si>
    <t>ANA SEZIONE DI UDINE GRUPPO DI TALMASSONS</t>
  </si>
  <si>
    <t>http://amministrazionetrasparente.regione.fvg.it/openadmin/p/files/aff36aff-352e-4748-b2e3-39820de6ae87</t>
  </si>
  <si>
    <t>http://amministrazionetrasparente.regione.fvg.it/openadmin/p/files/5c2a6783-005f-4c39-a9fb-847765888a06</t>
  </si>
  <si>
    <t>GRUPPO ALPINI BRUGNERA</t>
  </si>
  <si>
    <t>http://amministrazionetrasparente.regione.fvg.it/openadmin/p/files/90a6b1e6-bd37-4094-a8d7-acad9f29c65b</t>
  </si>
  <si>
    <t>http://amministrazionetrasparente.regione.fvg.it/openadmin/p/files/521a8008-a29e-43ad-8f5f-29fadc51559f</t>
  </si>
  <si>
    <t>ASSOCIAZIONE MUSICALE TRICESIMANA</t>
  </si>
  <si>
    <t>http://amministrazionetrasparente.regione.fvg.it/openadmin/p/files/9e878585-91a0-405d-9eac-3dfda11ca515</t>
  </si>
  <si>
    <t>http://amministrazionetrasparente.regione.fvg.it/openadmin/p/files/189b3c9a-8bf0-4b2d-ac46-c9d22e955f89</t>
  </si>
  <si>
    <t>ASSOCIAZIONE COMITATO REGIONALE DEL FVG ASC APS</t>
  </si>
  <si>
    <t>http://amministrazionetrasparente.regione.fvg.it/openadmin/p/files/eb5e4974-c7f0-4b2c-b456-a94a38df06bd</t>
  </si>
  <si>
    <t>http://amministrazionetrasparente.regione.fvg.it/openadmin/p/files/0f1f1189-79d7-4ed5-bb38-cceff249a7fb</t>
  </si>
  <si>
    <t>FILARMONICA DI SESTO AL REGHENA APS</t>
  </si>
  <si>
    <t>http://amministrazionetrasparente.regione.fvg.it/openadmin/p/files/cd5ea264-de97-4a6d-887b-aeec72772f58</t>
  </si>
  <si>
    <t>http://amministrazionetrasparente.regione.fvg.it/openadmin/p/files/f9e131b0-409b-4fb6-b1c5-c543bdb4a6c3</t>
  </si>
  <si>
    <t>PROMETEO87 APS ETS</t>
  </si>
  <si>
    <t>http://amministrazionetrasparente.regione.fvg.it/openadmin/p/files/5369ef20-d974-43a3-97ba-dee4adaf2df8</t>
  </si>
  <si>
    <t>http://amministrazionetrasparente.regione.fvg.it/openadmin/p/files/563abab0-ff84-4bc5-aa9a-170171514cd1</t>
  </si>
  <si>
    <t>COMITATO PER L'ORCHESTRA DELL'UNIVERSITÀ DI UDINE</t>
  </si>
  <si>
    <t>http://amministrazionetrasparente.regione.fvg.it/openadmin/p/files/57c419cc-3ec3-461c-b34b-4277dd8b9827</t>
  </si>
  <si>
    <t>http://amministrazionetrasparente.regione.fvg.it/openadmin/p/files/6502ce79-acaa-445a-b8ac-0c0625013062</t>
  </si>
  <si>
    <t>https://www.orchestra.uniud.it</t>
  </si>
  <si>
    <t>PRO LOCO TURRIACO APS</t>
  </si>
  <si>
    <t>http://amministrazionetrasparente.regione.fvg.it/openadmin/p/files/585ef7ec-adb1-4d60-9374-a1e566d7c6d8</t>
  </si>
  <si>
    <t>http://amministrazionetrasparente.regione.fvg.it/openadmin/p/files/94a9c3f7-e175-40b6-b107-fa4506a5207f</t>
  </si>
  <si>
    <t>https://www.prolocoturriaco.it/</t>
  </si>
  <si>
    <t>GRUP ARTISTIC FURLAN MEDIOEVO A VALVASONE</t>
  </si>
  <si>
    <t>http://amministrazionetrasparente.regione.fvg.it/openadmin/p/files/57a46121-c729-404b-8692-cddd7e11e067</t>
  </si>
  <si>
    <t>http://amministrazionetrasparente.regione.fvg.it/openadmin/p/files/2e6e6591-7dae-450f-ac1d-4e19aa21a8f5</t>
  </si>
  <si>
    <t>https://www.gafvalvasone.it/trasparenza/</t>
  </si>
  <si>
    <t>ASD PALLACANESTRO TOLMEZZO</t>
  </si>
  <si>
    <t>http://amministrazionetrasparente.regione.fvg.it/openadmin/p/files/d6088be8-bc5f-4073-b71a-15e2a6818db3</t>
  </si>
  <si>
    <t>http://amministrazionetrasparente.regione.fvg.it/openadmin/p/files/79a281c0-472e-4f03-87f0-d9707faf7fa2</t>
  </si>
  <si>
    <t>ASD PAV BRESSA</t>
  </si>
  <si>
    <t>http://amministrazionetrasparente.regione.fvg.it/openadmin/p/files/5bd76355-4ab9-4a72-8e66-f75882ae0a76</t>
  </si>
  <si>
    <t>http://amministrazionetrasparente.regione.fvg.it/openadmin/p/files/cd65ea5e-3a98-4ebc-91a9-6d36aa383973</t>
  </si>
  <si>
    <t>https://sites.google.com/view/pavbressa/home</t>
  </si>
  <si>
    <t>ASSOCIAZIONE SCUOLA DELL'INFANZIA ANGELO CUSTODE</t>
  </si>
  <si>
    <t>http://amministrazionetrasparente.regione.fvg.it/openadmin/p/files/bdfeccb2-1ce8-42d3-a96c-9a40f4230a39</t>
  </si>
  <si>
    <t>http://amministrazionetrasparente.regione.fvg.it/openadmin/p/files/c3352bbe-b3b0-4946-a33e-f172d2600626</t>
  </si>
  <si>
    <t>https://www.angelocustodefv.it/</t>
  </si>
  <si>
    <t>PRO LOCO MORSANO AL TAGLIAMENTO APS</t>
  </si>
  <si>
    <t>http://amministrazionetrasparente.regione.fvg.it/openadmin/p/files/e4572682-1a0f-4a53-9086-2bed10cf4ff0</t>
  </si>
  <si>
    <t>http://amministrazionetrasparente.regione.fvg.it/openadmin/p/files/13afffa7-11ac-4c27-be51-9b8be520e00e</t>
  </si>
  <si>
    <t>CLUS ALPINO ITALIANO SEZIONE DI PORDENONE APS</t>
  </si>
  <si>
    <t>http://amministrazionetrasparente.regione.fvg.it/openadmin/p/files/b969b07e-801a-4405-ac4d-9f119f05cf3e</t>
  </si>
  <si>
    <t>http://amministrazionetrasparente.regione.fvg.it/openadmin/p/files/1cd3e616-b483-4654-8b9c-ca773c19b667</t>
  </si>
  <si>
    <t>ASSOCIAZIONE MUSICALE ORCHESTRA E CORO SAN MARCO</t>
  </si>
  <si>
    <t>http://amministrazionetrasparente.regione.fvg.it/openadmin/p/files/bb8af065-03d4-44b8-adf1-c2a6023b477b</t>
  </si>
  <si>
    <t>http://amministrazionetrasparente.regione.fvg.it/openadmin/p/files/b40c4f9f-7e46-425a-9670-b0561ed88ad2</t>
  </si>
  <si>
    <t>https://www.orchestrapordenone.it/trasparenza/</t>
  </si>
  <si>
    <t>ASSOCIAZIONE MUSICALE “BERTRANDO DI AQUILEIA” APS</t>
  </si>
  <si>
    <t>http://amministrazionetrasparente.regione.fvg.it/openadmin/p/files/dfe936c3-fdae-42ec-9a69-c695fe5774e8</t>
  </si>
  <si>
    <t>http://amministrazionetrasparente.regione.fvg.it/openadmin/p/files/b8781814-06be-4286-8817-b8dbc6064f7e</t>
  </si>
  <si>
    <t>https://www.ambertrando.it/</t>
  </si>
  <si>
    <t>ASSOCIAZIONE TERRAE' - OFFICINA DELLA SOSTENIBILITÀ</t>
  </si>
  <si>
    <t>http://amministrazionetrasparente.regione.fvg.it/openadmin/p/files/2e3ac30d-66c0-48b3-9c69-7073d13eae15</t>
  </si>
  <si>
    <t>http://amministrazionetrasparente.regione.fvg.it/openadmin/p/files/5de5a9e4-d00d-4fab-a5e5-a148d623e204</t>
  </si>
  <si>
    <t>https://WWW.TERRA-E.IT</t>
  </si>
  <si>
    <t>MONDO CARAIBICO E ARTISTICO APS</t>
  </si>
  <si>
    <t>http://amministrazionetrasparente.regione.fvg.it/openadmin/p/files/241d6747-685d-41e2-9398-911176347694</t>
  </si>
  <si>
    <t>http://amministrazionetrasparente.regione.fvg.it/openadmin/p/files/8c02d74e-c8ff-4f34-b0d1-0888748d062e</t>
  </si>
  <si>
    <t>https://www.folkest.com</t>
  </si>
  <si>
    <t>ASSOCIAZIONE CULTURALE FOLKGIORNALE ETS</t>
  </si>
  <si>
    <t>http://amministrazionetrasparente.regione.fvg.it/openadmin/p/files/b4e74cde-b18b-4c0f-978b-a126d39a9744</t>
  </si>
  <si>
    <t>http://amministrazionetrasparente.regione.fvg.it/openadmin/p/files/88f6d967-dc3d-4633-8e5a-b7050e0c2b38</t>
  </si>
  <si>
    <t>BIG BISIACHI IN GRIGLIA APS</t>
  </si>
  <si>
    <t>http://amministrazionetrasparente.regione.fvg.it/openadmin/p/files/631a1a6b-4a5b-471c-afdc-4c44b302c7d3</t>
  </si>
  <si>
    <t>http://amministrazionetrasparente.regione.fvg.it/openadmin/p/files/c197c90a-ed37-46d4-b169-e7cc43ef35fb</t>
  </si>
  <si>
    <t>ASD COMUNALE FIUME VENETO-BANNIA</t>
  </si>
  <si>
    <t>http://amministrazionetrasparente.regione.fvg.it/openadmin/p/files/7c5deaaa-70ff-4e17-9b9a-9f71d6db85a2</t>
  </si>
  <si>
    <t>http://amministrazionetrasparente.regione.fvg.it/openadmin/p/files/443af5af-1f07-4adc-b0dd-37ad86278ea6</t>
  </si>
  <si>
    <t>UNIONE SOCIETA' CORALI FRIULANE (U.S.C.F)</t>
  </si>
  <si>
    <t>http://amministrazionetrasparente.regione.fvg.it/openadmin/p/files/01e23044-203f-4add-b050-8893230f9136</t>
  </si>
  <si>
    <t>http://amministrazionetrasparente.regione.fvg.it/openadmin/p/files/8ebb965e-7232-4502-865a-e9145dbb5ba2</t>
  </si>
  <si>
    <t>https://www.uscf.it</t>
  </si>
  <si>
    <t>ASD LIBERAMENTE</t>
  </si>
  <si>
    <t>http://amministrazionetrasparente.regione.fvg.it/openadmin/p/files/594efd26-fd78-478c-9b88-b992e505a9b6</t>
  </si>
  <si>
    <t>http://amministrazionetrasparente.regione.fvg.it/openadmin/p/files/7f8787e6-f5a4-4e50-9369-0164e79548ec</t>
  </si>
  <si>
    <t>ASSOCIAZIONE SOT DAL TOR - AIELLO AI SUOI EMIGRATI</t>
  </si>
  <si>
    <t>http://amministrazionetrasparente.regione.fvg.it/openadmin/p/files/8d6be18d-78e4-4911-bc5e-dce37f18abf2</t>
  </si>
  <si>
    <t>http://amministrazionetrasparente.regione.fvg.it/openadmin/p/files/d9d045e4-9ed0-427b-91db-fbf7c866fe0d</t>
  </si>
  <si>
    <t>ASD KI.CO.SYS.</t>
  </si>
  <si>
    <t>http://amministrazionetrasparente.regione.fvg.it/openadmin/p/files/9f3c04f1-d551-4fd5-b12d-e8680a403407</t>
  </si>
  <si>
    <t>http://amministrazionetrasparente.regione.fvg.it/openadmin/p/files/a4fd3532-1d06-4b6d-9b60-6feec069ee63</t>
  </si>
  <si>
    <t>https://www.kycosys.it</t>
  </si>
  <si>
    <t>ASSOCIAZIONE MUSICALE DELLA CARNIA</t>
  </si>
  <si>
    <t>http://amministrazionetrasparente.regione.fvg.it/openadmin/p/files/2cdf03b0-c2c2-4c3a-b420-09252ba29c7c</t>
  </si>
  <si>
    <t>http://amministrazionetrasparente.regione.fvg.it/openadmin/p/files/813eaa5f-094b-4e8b-95db-171513ea89db</t>
  </si>
  <si>
    <t>https://www.amctolmezzo.it/</t>
  </si>
  <si>
    <t>PROGETTO DANZA TRIESTE ASD</t>
  </si>
  <si>
    <t>http://amministrazionetrasparente.regione.fvg.it/openadmin/p/files/4d8cdd78-3eeb-4dea-aa17-0675d97b598e</t>
  </si>
  <si>
    <t>http://amministrazionetrasparente.regione.fvg.it/openadmin/p/files/6a1ad1cf-177b-4a48-a5cd-a9f7c38cc7cf</t>
  </si>
  <si>
    <t>A.S.D. SAN LORENZO</t>
  </si>
  <si>
    <t>http://amministrazionetrasparente.regione.fvg.it/openadmin/p/files/a4596c85-ec10-4b31-a20d-4bd31b452fe4</t>
  </si>
  <si>
    <t>http://amministrazionetrasparente.regione.fvg.it/openadmin/p/files/e2c24dc8-c028-46d7-bdf8-e561d164def9</t>
  </si>
  <si>
    <t>https://www.sanlorenzopordenone.it</t>
  </si>
  <si>
    <t>ASSOCIAZIONE SPORTIVA DILETTANTISTICA PRINCIPE BIKE TEAM</t>
  </si>
  <si>
    <t>http://amministrazionetrasparente.regione.fvg.it/openadmin/p/files/339b0f81-dbad-4f5d-97de-f0d81c081761</t>
  </si>
  <si>
    <t>http://amministrazionetrasparente.regione.fvg.it/openadmin/p/files/0e3f28d5-0773-47c0-afea-6df50759d7ab</t>
  </si>
  <si>
    <t>B.E.S.T. PROJECT ASSOCIAZIONE SPORTIVA DILETTANTISTICA</t>
  </si>
  <si>
    <t>http://amministrazionetrasparente.regione.fvg.it/openadmin/p/files/83d07649-909e-40f9-bfd2-797b36dc5456</t>
  </si>
  <si>
    <t>http://amministrazionetrasparente.regione.fvg.it/openadmin/p/files/21b1f462-d929-46f6-aa16-57ced6aaaec3</t>
  </si>
  <si>
    <t>https://www.bestproject.bike</t>
  </si>
  <si>
    <t>ASSOCIAZIONE CATTOLICA SLOVENA HRAST APS</t>
  </si>
  <si>
    <t>http://amministrazionetrasparente.regione.fvg.it/openadmin/p/files/1b43c6d2-6908-4ba2-818e-71ce16fc26f6</t>
  </si>
  <si>
    <t>http://amministrazionetrasparente.regione.fvg.it/openadmin/p/files/d641bf0e-13f4-4012-b52b-e4bf7ef9702c</t>
  </si>
  <si>
    <t>https://www.skdhrast.eu/</t>
  </si>
  <si>
    <t>PRO LOCO CINC STELIS S.MARIA LA LONGA A.P.S.</t>
  </si>
  <si>
    <t>http://amministrazionetrasparente.regione.fvg.it/openadmin/p/files/bc649cc5-2da3-4028-bc4f-37961c651b45</t>
  </si>
  <si>
    <t>http://amministrazionetrasparente.regione.fvg.it/openadmin/p/files/c064251d-70d9-4776-9106-45044d615f89</t>
  </si>
  <si>
    <t>https://www.santamarialalonga.fvg.it</t>
  </si>
  <si>
    <t>CIRCOLO ACLI “MONS. FRANCESCO PLET” APS</t>
  </si>
  <si>
    <t>http://amministrazionetrasparente.regione.fvg.it/openadmin/p/files/066a1966-23cb-463e-9b09-27701069bd24</t>
  </si>
  <si>
    <t>http://amministrazionetrasparente.regione.fvg.it/openadmin/p/files/b360dcf4-b661-4776-8482-a8fd14c7676d</t>
  </si>
  <si>
    <t>https://www.aclistaranzano.com/trasparenza</t>
  </si>
  <si>
    <t>ASSOCIAZIONE SPORTIVA DILETTANTISTICA STELLA VOLLEY</t>
  </si>
  <si>
    <t>http://amministrazionetrasparente.regione.fvg.it/openadmin/p/files/6c85505a-5b67-4dfc-ae6b-f36ef7b7b537</t>
  </si>
  <si>
    <t>http://amministrazionetrasparente.regione.fvg.it/openadmin/p/files/adc4a009-05ea-44e4-a6d4-9f15ac663774</t>
  </si>
  <si>
    <t>ASSOCIAZIONE NUOVA CODROIPO C'E'</t>
  </si>
  <si>
    <t>http://amministrazionetrasparente.regione.fvg.it/openadmin/p/files/97bf3ad6-cced-41d3-8e45-d96b0e51f7af</t>
  </si>
  <si>
    <t>http://amministrazionetrasparente.regione.fvg.it/openadmin/p/files/8221bc9d-d5ab-472c-9425-d18e5c5c9814</t>
  </si>
  <si>
    <t>https://www.codroipoce.it</t>
  </si>
  <si>
    <t>T20 APS</t>
  </si>
  <si>
    <t>http://amministrazionetrasparente.regione.fvg.it/openadmin/p/files/ea401906-dbde-4772-b5a4-35194a6cf5ca</t>
  </si>
  <si>
    <t>http://amministrazionetrasparente.regione.fvg.it/openadmin/p/files/7b3393ee-c8bf-468f-8955-4003e3ed2a25</t>
  </si>
  <si>
    <t>https://t20.studio</t>
  </si>
  <si>
    <t>CORPO BANDISTICO VAL DI GORTO APS</t>
  </si>
  <si>
    <t>http://amministrazionetrasparente.regione.fvg.it/openadmin/p/files/d440ba01-5a53-41fe-a289-127d3d5f70c5</t>
  </si>
  <si>
    <t>http://amministrazionetrasparente.regione.fvg.it/openadmin/p/files/c6385f69-a99d-4de3-8e5c-46b16605ae38</t>
  </si>
  <si>
    <t>https://bandavaldigorto.weebly.com</t>
  </si>
  <si>
    <t>MOTO CLUB FREE RIDER'S SPIRITS ASD</t>
  </si>
  <si>
    <t>http://amministrazionetrasparente.regione.fvg.it/openadmin/p/files/b6602033-6231-4ef8-a8bd-70a2c0f4f8f6</t>
  </si>
  <si>
    <t>http://amministrazionetrasparente.regione.fvg.it/openadmin/p/files/f00908c8-0255-4600-ad35-051c9db8b683</t>
  </si>
  <si>
    <t>https://www.freeridersspirits.it</t>
  </si>
  <si>
    <t>ASD ASF ASSOCIAZION SPORTIVE FURLANE</t>
  </si>
  <si>
    <t>http://amministrazionetrasparente.regione.fvg.it/openadmin/p/files/b316c877-74ce-4fce-82a6-55032b1f1f8d</t>
  </si>
  <si>
    <t>http://amministrazionetrasparente.regione.fvg.it/openadmin/p/files/a02a816d-10d5-4011-b010-4545bec4b6d0</t>
  </si>
  <si>
    <t>SOCIETA' FILARMONICA COLLOREDO DI PRATO APS</t>
  </si>
  <si>
    <t>http://amministrazionetrasparente.regione.fvg.it/openadmin/p/files/aa3958c6-1e2e-4fa0-b61d-055daee713c6</t>
  </si>
  <si>
    <t>http://amministrazionetrasparente.regione.fvg.it/openadmin/p/files/4efb49cc-ee4e-499a-8b84-5b093484b619</t>
  </si>
  <si>
    <t>https://www.filarmonicacolloredo.it/contattiealtro/sovvenzioni-pubbliche</t>
  </si>
  <si>
    <t>GLASBENA MATICA</t>
  </si>
  <si>
    <t>http://amministrazionetrasparente.regione.fvg.it/openadmin/p/files/99c39446-6796-4f45-912b-9c872dfea38f</t>
  </si>
  <si>
    <t>http://amministrazionetrasparente.regione.fvg.it/openadmin/p/files/25e1d43d-a85c-464b-b360-ffa1b98d4959</t>
  </si>
  <si>
    <t>https://www.glasbenamatica.org</t>
  </si>
  <si>
    <t>CORO ANGELO CAPELLO</t>
  </si>
  <si>
    <t>http://amministrazionetrasparente.regione.fvg.it/openadmin/p/files/f2431fb7-b164-4547-ad7a-8da82fea6803</t>
  </si>
  <si>
    <t>http://amministrazionetrasparente.regione.fvg.it/openadmin/p/files/2c7f5bc6-db0e-4ba9-a395-c8c444ce12a0</t>
  </si>
  <si>
    <t>GRUPPO INCONTRO APS</t>
  </si>
  <si>
    <t>http://amministrazionetrasparente.regione.fvg.it/openadmin/p/files/4797d7f5-268a-4c02-8487-c396d7be1246</t>
  </si>
  <si>
    <t>STEFANIA CILLI</t>
  </si>
  <si>
    <t>http://amministrazionetrasparente.regione.fvg.it/openadmin/p/files/090589aa-febc-4d33-bbd8-fa781418b11e</t>
  </si>
  <si>
    <t>https://www.gruppoincontro.it/</t>
  </si>
  <si>
    <t>GRUPPO FOLCLORISTICO "F. ANGELICA" DANZERINI DI AVIANO APS</t>
  </si>
  <si>
    <t>http://amministrazionetrasparente.regione.fvg.it/openadmin/p/files/dd48a303-2a21-498f-a071-1c636e9ce0f9</t>
  </si>
  <si>
    <t>http://amministrazionetrasparente.regione.fvg.it/openadmin/p/files/eaa01482-9c49-481c-a776-ab96d36fb68c</t>
  </si>
  <si>
    <t>https://www.facebook.com/DanzeriniAviano</t>
  </si>
  <si>
    <t>ASSOCIAZIONE PRO LOCO PRO GLEMONA APS</t>
  </si>
  <si>
    <t>http://amministrazionetrasparente.regione.fvg.it/openadmin/p/files/b00eab28-611d-4f62-a788-597fc67eceaa</t>
  </si>
  <si>
    <t>http://amministrazionetrasparente.regione.fvg.it/openadmin/p/files/4826fbd0-6398-4941-9e3d-c598c8457a4f</t>
  </si>
  <si>
    <t>https://www.prolocogemona.it</t>
  </si>
  <si>
    <t>ASSOCIAZIONE ARTEMIS APS</t>
  </si>
  <si>
    <t>http://amministrazionetrasparente.regione.fvg.it/openadmin/p/files/9b9222f4-e0c0-4053-a657-e9fb795e0aa1</t>
  </si>
  <si>
    <t>http://amministrazionetrasparente.regione.fvg.it/openadmin/p/files/33c1a60f-5d3b-40d4-83b6-1d1d1e77540c</t>
  </si>
  <si>
    <t>https://www.artemis-arte-pedagogia.it/</t>
  </si>
  <si>
    <t>PARROCCHIA SANTI ULDERICO VESCOVO E ANTONIO ABATE</t>
  </si>
  <si>
    <t>http://amministrazionetrasparente.regione.fvg.it/openadmin/p/files/5683ef7e-15f4-492f-ba1f-79faa472fefc</t>
  </si>
  <si>
    <t>http://amministrazionetrasparente.regione.fvg.it/openadmin/p/files/044ca08f-aa00-4562-8fc7-168998e01c3e</t>
  </si>
  <si>
    <t>EXHIBIT AROUND APS</t>
  </si>
  <si>
    <t>http://amministrazionetrasparente.regione.fvg.it/openadmin/p/files/4816b202-20ac-4516-9e67-81d104641b41</t>
  </si>
  <si>
    <t>http://amministrazionetrasparente.regione.fvg.it/openadmin/p/files/94561c43-2dc8-44b2-a9e8-7cf672712d20</t>
  </si>
  <si>
    <t>https://www.exhibitaround.com/trasparenza/</t>
  </si>
  <si>
    <t>PRO LOCO PRO MOIMACCO APS</t>
  </si>
  <si>
    <t>http://amministrazionetrasparente.regione.fvg.it/openadmin/p/files/51267036-7e4d-41e2-bf21-3590fcf97843</t>
  </si>
  <si>
    <t>http://amministrazionetrasparente.regione.fvg.it/openadmin/p/files/1484c4cc-7cb9-4c0e-8a69-d89f69c584a7</t>
  </si>
  <si>
    <t>https://www.promoimacco.it</t>
  </si>
  <si>
    <t>CITTÀ DELL'UOMO APS</t>
  </si>
  <si>
    <t>http://amministrazionetrasparente.regione.fvg.it/openadmin/p/files/82cfe3cd-278d-4c99-a414-d985cf3a3867</t>
  </si>
  <si>
    <t>http://amministrazionetrasparente.regione.fvg.it/openadmin/p/files/eab8bd21-f9ff-412f-bfdf-077ebf4a23e8</t>
  </si>
  <si>
    <t>https://www.cittadelluomo.org</t>
  </si>
  <si>
    <t>BANDA MUSICALE ANGELO CESARATTO 1904 APS</t>
  </si>
  <si>
    <t>http://amministrazionetrasparente.regione.fvg.it/openadmin/p/files/aa7b1e62-0522-4ee7-ae34-fe43f7d5026b</t>
  </si>
  <si>
    <t>http://amministrazionetrasparente.regione.fvg.it/openadmin/p/files/c7876ebe-4524-4634-8228-cc9f09a72370</t>
  </si>
  <si>
    <t>TREDIMENSIONI ETS APS</t>
  </si>
  <si>
    <t>http://amministrazionetrasparente.regione.fvg.it/openadmin/p/files/bcb445a9-a831-4342-ba8b-7f05d92c0380</t>
  </si>
  <si>
    <t>http://amministrazionetrasparente.regione.fvg.it/openadmin/p/files/3fbd7bf4-9927-452a-a0bf-30c6da32ba61</t>
  </si>
  <si>
    <t>https://www.tredimensioni.it</t>
  </si>
  <si>
    <t>BOOM BASKIN ASD</t>
  </si>
  <si>
    <t>http://amministrazionetrasparente.regione.fvg.it/openadmin/p/files/bd7cf6bd-20ca-441c-8d44-f01d65cb7260</t>
  </si>
  <si>
    <t>http://amministrazionetrasparente.regione.fvg.it/openadmin/p/files/bd9750d9-1e2b-486f-b93c-b3a74ec5d015</t>
  </si>
  <si>
    <t>https://www.facebook.com/p/BOOM-Baskin-Ronchis-100092540444645/</t>
  </si>
  <si>
    <t>SOCIETÀ CORMONESE AUSTRIA</t>
  </si>
  <si>
    <t>http://amministrazionetrasparente.regione.fvg.it/openadmin/p/files/59bcec53-b678-4d9b-be48-3805c9ac37d8</t>
  </si>
  <si>
    <t>http://amministrazionetrasparente.regione.fvg.it/openadmin/p/files/3f108edf-7cbd-4fb6-a42d-d921fcf08161</t>
  </si>
  <si>
    <t>https://www.facebook.com/cormoneseaustria/</t>
  </si>
  <si>
    <t>ASD BORGOMEDUNA CALCIO</t>
  </si>
  <si>
    <t>http://amministrazionetrasparente.regione.fvg.it/openadmin/p/files/2ddc2644-cc3d-4874-a410-8d3e122b3b22</t>
  </si>
  <si>
    <t>http://amministrazionetrasparente.regione.fvg.it/openadmin/p/files/b19c85fb-e8ef-4842-9dda-d33db5d463e2</t>
  </si>
  <si>
    <t>ARCI HYBRIDA APS</t>
  </si>
  <si>
    <t>http://amministrazionetrasparente.regione.fvg.it/openadmin/p/files/ce47227e-492a-40fa-986d-aa65a2282eef</t>
  </si>
  <si>
    <t>http://amministrazionetrasparente.regione.fvg.it/openadmin/p/files/abf84349-4eb9-4feb-ae4e-8d1f861050c4</t>
  </si>
  <si>
    <t>https://www.hybridaspace.org</t>
  </si>
  <si>
    <t>ASSOCIAZIONE CULTURALE ZIQQURAT APS</t>
  </si>
  <si>
    <t>http://amministrazionetrasparente.regione.fvg.it/openadmin/p/files/adcfa20d-af86-49f0-a95a-918e13ebc358</t>
  </si>
  <si>
    <t>http://amministrazionetrasparente.regione.fvg.it/openadmin/p/files/0f6b9a28-9321-4c0c-a7d0-767bc9eaa9ed</t>
  </si>
  <si>
    <t>https://www.ziqqurat.info/trasparenza/</t>
  </si>
  <si>
    <t>PARROCCHIA S. IGNAZIO CONFESSORE</t>
  </si>
  <si>
    <t>http://amministrazionetrasparente.regione.fvg.it/openadmin/p/files/4cfa8f47-0f90-41ef-9ed0-622f2b8fe281</t>
  </si>
  <si>
    <t>http://amministrazionetrasparente.regione.fvg.it/openadmin/p/files/35e093ae-279d-4923-977c-1d3d774778e1</t>
  </si>
  <si>
    <t>https://www.upgorizia.it</t>
  </si>
  <si>
    <t>FANTASTICAMENTE APS</t>
  </si>
  <si>
    <t>http://amministrazionetrasparente.regione.fvg.it/openadmin/p/files/25c42149-f906-4732-8f20-daffac68bca0</t>
  </si>
  <si>
    <t>http://amministrazionetrasparente.regione.fvg.it/openadmin/p/files/a8a7ab99-63f1-4375-a35e-dadedb99ab25</t>
  </si>
  <si>
    <t>https://www.fantasticamente.org</t>
  </si>
  <si>
    <t>PRO LOCO TORSA APS</t>
  </si>
  <si>
    <t>http://amministrazionetrasparente.regione.fvg.it/openadmin/p/files/da9d1bcd-913b-4fda-a958-7a25a4fa9286</t>
  </si>
  <si>
    <t>http://amministrazionetrasparente.regione.fvg.it/openadmin/p/files/f8341221-49b2-4a3e-abc2-9fa560515fd6</t>
  </si>
  <si>
    <t>https://www.prolocotorsa.it</t>
  </si>
  <si>
    <t>COMITATO AMICI DI LURNFELD</t>
  </si>
  <si>
    <t>http://amministrazionetrasparente.regione.fvg.it/openadmin/p/files/4ea6f1be-0b5c-455f-a7ad-32d0aee45014</t>
  </si>
  <si>
    <t>http://amministrazionetrasparente.regione.fvg.it/openadmin/p/files/c14dad50-e7fa-487b-b630-4b90008f80e3</t>
  </si>
  <si>
    <t>WHITE SOX BUTTRIO BASEBALL ASD</t>
  </si>
  <si>
    <t>http://amministrazionetrasparente.regione.fvg.it/openadmin/p/files/5a8da138-b02c-4266-900b-d9f3a99aaa57</t>
  </si>
  <si>
    <t>http://amministrazionetrasparente.regione.fvg.it/openadmin/p/files/56692db3-d9f1-4f3c-9a5f-7ffc6a72a6a7</t>
  </si>
  <si>
    <t>https://www.buttriobaseball.it</t>
  </si>
  <si>
    <t>UTEM A.P.S. UNIVERSITÀ PER TUTTE LE ETÀ DEL MANZANESE</t>
  </si>
  <si>
    <t>http://amministrazionetrasparente.regione.fvg.it/openadmin/p/files/9a17bc04-f077-42a7-9ea6-c96c280555bb</t>
  </si>
  <si>
    <t>http://amministrazionetrasparente.regione.fvg.it/openadmin/p/files/f4a094a0-cdf2-4c9b-860e-aee59c17edab</t>
  </si>
  <si>
    <t>F.LU.S. FORO LUDICO SPILIMBERGHESE</t>
  </si>
  <si>
    <t>http://amministrazionetrasparente.regione.fvg.it/openadmin/p/files/f946410e-4b2e-4cdf-827e-da77dae53a5d</t>
  </si>
  <si>
    <t>http://amministrazionetrasparente.regione.fvg.it/openadmin/p/files/563da5fd-a689-4f64-be24-87e7ed4c3cc4</t>
  </si>
  <si>
    <t>https://www.flussiludici.org</t>
  </si>
  <si>
    <t>UNIONE SPORTIVA ACLI APS - COMITATO REGIONALE DEL FRIULI VENEZIA GIULIA</t>
  </si>
  <si>
    <t>http://amministrazionetrasparente.regione.fvg.it/openadmin/p/files/c06a4a6a-28cf-4664-85dd-040c869ff3d8</t>
  </si>
  <si>
    <t>http://amministrazionetrasparente.regione.fvg.it/openadmin/p/files/17f12c41-a71a-43f9-a937-1408799a9e7c</t>
  </si>
  <si>
    <t>MOTO CLUB CARSO ASD</t>
  </si>
  <si>
    <t>http://amministrazionetrasparente.regione.fvg.it/openadmin/p/files/a4205111-3ea7-427c-9eb1-bbe4fced4298</t>
  </si>
  <si>
    <t>http://amministrazionetrasparente.regione.fvg.it/openadmin/p/files/a400e7e7-6231-4390-9bca-da838d1afff0</t>
  </si>
  <si>
    <t>CLUB ALPINO ITALIANO - SEZIONE DI CLAUT</t>
  </si>
  <si>
    <t>http://amministrazionetrasparente.regione.fvg.it/openadmin/p/files/92426304-b766-45bf-a7aa-bbf88ee1427c</t>
  </si>
  <si>
    <t>http://amministrazionetrasparente.regione.fvg.it/openadmin/p/files/4f0fea19-c6c4-4652-8f47-80aa2bb17168</t>
  </si>
  <si>
    <t>https://www.caiclaut.it</t>
  </si>
  <si>
    <t>A.S.D. EURO KART</t>
  </si>
  <si>
    <t>http://amministrazionetrasparente.regione.fvg.it/openadmin/p/files/f7e2359c-783b-4ab6-ad47-7cc290c7a1c5</t>
  </si>
  <si>
    <t>http://amministrazionetrasparente.regione.fvg.it/openadmin/p/files/4256d20d-9961-4078-8337-4b4c0c221d20</t>
  </si>
  <si>
    <t>https://www.eurokart.org</t>
  </si>
  <si>
    <t>PRO SACILE APS</t>
  </si>
  <si>
    <t>http://amministrazionetrasparente.regione.fvg.it/openadmin/p/files/bfd8f964-36cb-40c1-a12c-d1ebde63e5c8</t>
  </si>
  <si>
    <t>http://amministrazionetrasparente.regione.fvg.it/openadmin/p/files/ab36598a-8f31-44ad-977c-9ee275bb9f5e</t>
  </si>
  <si>
    <t>https://www.prosacile.it</t>
  </si>
  <si>
    <t>ASSOCIAZIONE CULTURALE FURCLAP APS</t>
  </si>
  <si>
    <t>http://amministrazionetrasparente.regione.fvg.it/openadmin/p/files/27e30654-7f4e-4d2a-81ec-196d99d1d547</t>
  </si>
  <si>
    <t>http://amministrazionetrasparente.regione.fvg.it/openadmin/p/files/56e8add5-d6cb-47d7-b3c9-ccacf7e0efbe</t>
  </si>
  <si>
    <t>https://www.furclap.it</t>
  </si>
  <si>
    <t>GRUPPO POLIFONICO HARMONIAE APS</t>
  </si>
  <si>
    <t>http://amministrazionetrasparente.regione.fvg.it/openadmin/p/files/4DD60862-64E3-269C-E063-710119AC2410</t>
  </si>
  <si>
    <t>http://amministrazionetrasparente.regione.fvg.it/openadmin/p/files/4DD60862-64E2-269C-E063-710119AC2410</t>
  </si>
  <si>
    <t>https://www.polifonicoharmoniae.it/</t>
  </si>
  <si>
    <t>PARROCCHIA SANTO STEFANO PROTOMARTIRE</t>
  </si>
  <si>
    <t>http://amministrazionetrasparente.regione.fvg.it/openadmin/p/files/c335f308-7c48-4ad8-871b-3f747a24a32b</t>
  </si>
  <si>
    <t>http://amministrazionetrasparente.regione.fvg.it/openadmin/p/files/d34d85dd-8540-4488-92f6-58292eebe49a</t>
  </si>
  <si>
    <t>CIRCOLO CULTURALE MUSICALE "G. VERDI" APS ETS</t>
  </si>
  <si>
    <t>http://amministrazionetrasparente.regione.fvg.it/openadmin/p/files/927eaae1-8ba9-4e84-bf43-215bd922dd5f</t>
  </si>
  <si>
    <t>http://amministrazionetrasparente.regione.fvg.it/openadmin/p/files/1b0ef9d2-3f7c-4b6a-a947-2f9b4b7363ee</t>
  </si>
  <si>
    <t>https://www.circolomusicaleverdi.it</t>
  </si>
  <si>
    <t>UNIVERSITA' DELLA TERZA ETA' - A.P.S. "VINICIO GALASSO" LATISANA BFO</t>
  </si>
  <si>
    <t>http://amministrazionetrasparente.regione.fvg.it/openadmin/p/files/ef292ff1-d658-4a5e-b2f7-a10ac9736f50</t>
  </si>
  <si>
    <t>http://amministrazionetrasparente.regione.fvg.it/openadmin/p/files/a9b8e90e-140d-4938-b258-2af3ac5ad006</t>
  </si>
  <si>
    <t>https://www.utelatisana.it</t>
  </si>
  <si>
    <t>PRO LOCO TEOR APS</t>
  </si>
  <si>
    <t>http://amministrazionetrasparente.regione.fvg.it/openadmin/p/files/12da9b91-65d4-4e1c-8822-d55c727faf3e</t>
  </si>
  <si>
    <t>http://amministrazionetrasparente.regione.fvg.it/openadmin/p/files/d7953049-c018-4d51-a7f0-6dd2463dc603</t>
  </si>
  <si>
    <t>http://www.prolocoteor.it/</t>
  </si>
  <si>
    <t>NUOVA BANDA COMUNALE S . CECILIA APS</t>
  </si>
  <si>
    <t>http://amministrazionetrasparente.regione.fvg.it/openadmin/p/files/4805da66-e347-44e7-a708-7491ab379b1c</t>
  </si>
  <si>
    <t>http://amministrazionetrasparente.regione.fvg.it/openadmin/p/files/f8883306-2fcb-4112-8bba-84f214ecfac7</t>
  </si>
  <si>
    <t>https://www.bandaprecenicco.it</t>
  </si>
  <si>
    <t>ASSOCIAZIONE CULTURALE ANAKROUSIS</t>
  </si>
  <si>
    <t>http://amministrazionetrasparente.regione.fvg.it/openadmin/p/files/87257bd7-1540-472e-81ab-a60c29d030a2</t>
  </si>
  <si>
    <t>http://amministrazionetrasparente.regione.fvg.it/openadmin/p/files/72789132-2dcf-43d1-8ff0-0c88b9841e5e</t>
  </si>
  <si>
    <t>PRO CORDENONS APS</t>
  </si>
  <si>
    <t>http://amministrazionetrasparente.regione.fvg.it/openadmin/p/files/2753ac72-8b4a-45f4-9e2f-95cc212b986a</t>
  </si>
  <si>
    <t>http://amministrazionetrasparente.regione.fvg.it/openadmin/p/files/72e41802-e8be-44a7-9042-cb4d701f3151</t>
  </si>
  <si>
    <t>https://www.procordenons.it</t>
  </si>
  <si>
    <t>SEMINARIO DIOCESANO DI CONCORDIA-PORDENONE</t>
  </si>
  <si>
    <t>http://amministrazionetrasparente.regione.fvg.it/openadmin/p/files/14d95b39-db55-4920-8e39-a48117411606</t>
  </si>
  <si>
    <t>http://amministrazionetrasparente.regione.fvg.it/openadmin/p/files/3991eb7d-15e3-4451-9b19-593c1daf20d1</t>
  </si>
  <si>
    <t>https://www.facebook.com/bibliosempn/</t>
  </si>
  <si>
    <t>FONDAZIONE PROGETTOAUTISMO FVG ONLUS</t>
  </si>
  <si>
    <t>http://amministrazionetrasparente.regione.fvg.it/openadmin/p/files/992a6437-df46-4127-b9b0-e973bfd8bf2f</t>
  </si>
  <si>
    <t>http://amministrazionetrasparente.regione.fvg.it/openadmin/p/files/2028da97-537c-4fe4-a504-3b10be3e6525</t>
  </si>
  <si>
    <t>https://progettoautismo.org</t>
  </si>
  <si>
    <t>PRO LOCO TARCENTO APS</t>
  </si>
  <si>
    <t>http://amministrazionetrasparente.regione.fvg.it/openadmin/p/files/9238e9a1-e8af-43ad-b730-468dbdcfdb95</t>
  </si>
  <si>
    <t>http://amministrazionetrasparente.regione.fvg.it/openadmin/p/files/6a8d1514-c98e-493a-b37c-2937f9a632df</t>
  </si>
  <si>
    <t>https://www.protarcentoud.com</t>
  </si>
  <si>
    <t>GRUPPO POLIFONICO CLAUDIO MONTEVERDI</t>
  </si>
  <si>
    <t>http://amministrazionetrasparente.regione.fvg.it/openadmin/p/files/e0c18b9f-cfd4-451d-a215-da55d2b814f9</t>
  </si>
  <si>
    <t>http://amministrazionetrasparente.regione.fvg.it/openadmin/p/files/1912d046-bece-4fab-ba53-724f39fa0d3d</t>
  </si>
  <si>
    <t>https://www.coromonteverdi.it/</t>
  </si>
  <si>
    <t>MOTOCLUB TRIESTE ASD</t>
  </si>
  <si>
    <t>http://amministrazionetrasparente.regione.fvg.it/openadmin/p/files/08222dd0-91db-4294-a8cb-d7fa73f09808</t>
  </si>
  <si>
    <t>http://amministrazionetrasparente.regione.fvg.it/openadmin/p/files/f9478fd4-2b02-47fd-bc66-0e59ba096a80</t>
  </si>
  <si>
    <t>https://www.motoclubtrieste.com</t>
  </si>
  <si>
    <t>ASSOCIAZIONE CIRCOLO DUINATE</t>
  </si>
  <si>
    <t>http://amministrazionetrasparente.regione.fvg.it/openadmin/p/files/4880e95d-1ce1-4cd2-a775-e4d624c34149</t>
  </si>
  <si>
    <t>http://amministrazionetrasparente.regione.fvg.it/openadmin/p/files/e7d31e17-a99a-4337-b91c-7aac6ed13f0b</t>
  </si>
  <si>
    <t>https://www.facebook.com/p/Circolo-Duinate-61556359371154/</t>
  </si>
  <si>
    <t>ASSOCIAZIONE MUSICOLOGI</t>
  </si>
  <si>
    <t>http://amministrazionetrasparente.regione.fvg.it/openadmin/p/files/216f39e6-5765-4191-863a-801765a95106</t>
  </si>
  <si>
    <t>http://amministrazionetrasparente.regione.fvg.it/openadmin/p/files/a15a4d61-89a9-4631-a7be-7d60e65bcd33</t>
  </si>
  <si>
    <t>https://musicologi.com/homepage</t>
  </si>
  <si>
    <t>FIAB MEDIOFRIULI AMICI DEL PEDALE APS</t>
  </si>
  <si>
    <t>http://amministrazionetrasparente.regione.fvg.it/openadmin/p/files/02d458e7-a8a1-43c5-916b-c263ad8ce3ec</t>
  </si>
  <si>
    <t>http://amministrazionetrasparente.regione.fvg.it/openadmin/p/files/1c52e08a-ac17-4d18-983b-dedd0566d095</t>
  </si>
  <si>
    <t>https://www.facebook.com/fiabmediofriuli/photos?locale=it_IT</t>
  </si>
  <si>
    <t>ASSOCIAZIONE PROPALMA APS</t>
  </si>
  <si>
    <t>http://amministrazionetrasparente.regione.fvg.it/openadmin/p/files/e631f4f9-e18f-4ade-867c-b25d0c28e07e</t>
  </si>
  <si>
    <t>http://amministrazionetrasparente.regione.fvg.it/openadmin/p/files/39b2aaad-ff58-4781-b95b-2ce4c7128af8</t>
  </si>
  <si>
    <t>https://www.lpropalma.it</t>
  </si>
  <si>
    <t>ASSOCIAZIONE LA BASSA ODV</t>
  </si>
  <si>
    <t>http://amministrazionetrasparente.regione.fvg.it/openadmin/p/files/23a4ec7f-aa61-48bf-a53a-3d5a545c6326</t>
  </si>
  <si>
    <t>http://amministrazionetrasparente.regione.fvg.it/openadmin/p/files/c39ab23b-70ec-4d6b-9140-7dc202d7799f</t>
  </si>
  <si>
    <t>https://www.la bassa.org</t>
  </si>
  <si>
    <t>CIRCOLO ANZIANI CORDENONS APS</t>
  </si>
  <si>
    <t>http://amministrazionetrasparente.regione.fvg.it/openadmin/p/files/b1430165-dbfb-4cdc-8a15-4c60db590935</t>
  </si>
  <si>
    <t>http://amministrazionetrasparente.regione.fvg.it/openadmin/p/files/f9931126-38e2-4603-9419-c6d489c5d758</t>
  </si>
  <si>
    <t>https://https://www.facebook.com/p/Circolo-Anziani-Cordenons-61572177265219/</t>
  </si>
  <si>
    <t>ASSOCIAZIONE FULCHERIO UNGRISPACH</t>
  </si>
  <si>
    <t>http://amministrazionetrasparente.regione.fvg.it/openadmin/p/files/2c572bc9-71b9-4fea-9de9-4e93f9bf3b84</t>
  </si>
  <si>
    <t>http://amministrazionetrasparente.regione.fvg.it/openadmin/p/files/e7c62378-cd25-46a6-9454-c4bb6e7e4bcb</t>
  </si>
  <si>
    <t>https://www.fulcherio.ungrispach.com</t>
  </si>
  <si>
    <t>ASD TESTE DI PIETRA</t>
  </si>
  <si>
    <t>http://amministrazionetrasparente.regione.fvg.it/openadmin/p/files/8ed38aa7-cf1a-49d3-9ec0-7e38c4aff22e</t>
  </si>
  <si>
    <t>http://amministrazionetrasparente.regione.fvg.it/openadmin/p/files/bc4b8fa0-3e7f-4ea1-ae74-27e071062c2f</t>
  </si>
  <si>
    <t>https://www.testedipietra.it/</t>
  </si>
  <si>
    <t>ASSOCIAZIONE ARMA AERONAUTICA "AVIATORI D'ITALIA" - SEZIONE DI MANZANO</t>
  </si>
  <si>
    <t>http://amministrazionetrasparente.regione.fvg.it/openadmin/p/files/4fabfd16-22e4-4dd6-92a0-cd38d73a513e</t>
  </si>
  <si>
    <t>http://amministrazionetrasparente.regione.fvg.it/openadmin/p/files/05ea94f5-fed3-415f-89e2-2767b7262302</t>
  </si>
  <si>
    <t>PRO LOCO MAGNANO IN RIVIERA APS</t>
  </si>
  <si>
    <t>http://amministrazionetrasparente.regione.fvg.it/openadmin/p/files/e06d66c3-b48d-45e6-9163-d590205a02fa</t>
  </si>
  <si>
    <t>http://amministrazionetrasparente.regione.fvg.it/openadmin/p/files/a170b9a9-2ca2-470b-bb2b-e657d22e73ef</t>
  </si>
  <si>
    <t>https://www.prolocomagnanoinriviera.it/</t>
  </si>
  <si>
    <t>ASSOCIAZIONE NAZIONALE DEL FANTE - SEZIONE DI TRIESTE</t>
  </si>
  <si>
    <t>http://amministrazionetrasparente.regione.fvg.it/openadmin/p/files/910ccff8-dee8-4a73-ba5b-cdd0ea83e499</t>
  </si>
  <si>
    <t>http://amministrazionetrasparente.regione.fvg.it/openadmin/p/files/562f5aaf-7bac-451a-b75e-f6b3bf50a8c6</t>
  </si>
  <si>
    <t>https://assofantetrieste.it</t>
  </si>
  <si>
    <t>ASSOCIAZIONE POLISPORTIVA DILETTANTISTICA E CULTURALE CHE SPETTACOLO</t>
  </si>
  <si>
    <t>http://amministrazionetrasparente.regione.fvg.it/openadmin/p/files/206b57ab-7776-4c0b-abcb-8b1c3118bf17</t>
  </si>
  <si>
    <t>http://amministrazionetrasparente.regione.fvg.it/openadmin/p/files/f18dcac5-edc8-4e87-b140-20d2f86ad34a</t>
  </si>
  <si>
    <t>https://www.chespettacolo.info/</t>
  </si>
  <si>
    <t>ACCADEMIA MUSICALE CITTÀ DI PALMANOVA</t>
  </si>
  <si>
    <t>http://amministrazionetrasparente.regione.fvg.it/openadmin/p/files/bda1cb89-bf78-4a14-b93d-d03fb6d2cd97</t>
  </si>
  <si>
    <t>http://amministrazionetrasparente.regione.fvg.it/openadmin/p/files/255354e6-3e77-46d8-977c-02a3a56cff69</t>
  </si>
  <si>
    <t>https://www.accademiamusicalepalmanova.it</t>
  </si>
  <si>
    <t>NEW BLACK PANTHERS ASD</t>
  </si>
  <si>
    <t>http://amministrazionetrasparente.regione.fvg.it/openadmin/p/files/0368bfe9-80ab-463a-b8a1-c278acc13afc</t>
  </si>
  <si>
    <t>http://amministrazionetrasparente.regione.fvg.it/openadmin/p/files/8528bcd2-b52c-44a4-8709-59bc8c98475d</t>
  </si>
  <si>
    <t>https://www.ronchibaseball.com</t>
  </si>
  <si>
    <t>UNIONE SPORTIVA COLLINA ASD</t>
  </si>
  <si>
    <t>http://amministrazionetrasparente.regione.fvg.it/openadmin/p/files/d66a6a2d-70ab-4a91-b44a-dec2f32713a2</t>
  </si>
  <si>
    <t>http://amministrazionetrasparente.regione.fvg.it/openadmin/p/files/1aca67b3-cda0-4a31-b1e5-6a311f76e3dc</t>
  </si>
  <si>
    <t>https://3rifugi.com</t>
  </si>
  <si>
    <t>MOTO CLUB CENTAURI BASSA FRIULANA ASD</t>
  </si>
  <si>
    <t>http://amministrazionetrasparente.regione.fvg.it/openadmin/p/files/7f836108-fdf1-479c-877f-91977e1de5a9</t>
  </si>
  <si>
    <t>http://amministrazionetrasparente.regione.fvg.it/openadmin/p/files/cb051be2-b663-4fec-ae8e-1c69b2dc8f8a</t>
  </si>
  <si>
    <t>https://www.centauribassafriulana.it</t>
  </si>
  <si>
    <t>PRO CASARSA DELLA DELIZIA APS</t>
  </si>
  <si>
    <t>http://amministrazionetrasparente.regione.fvg.it/openadmin/p/files/3508f0d0-01d9-44d6-9247-3f062483a462</t>
  </si>
  <si>
    <t>http://amministrazionetrasparente.regione.fvg.it/openadmin/p/files/cf41a2fb-8e61-435b-afa3-4a29077be087</t>
  </si>
  <si>
    <t>https://www.procasarsa.org/</t>
  </si>
  <si>
    <t>PARROCCHIA SANTA MARIA MAGGIORE PONTEBBA</t>
  </si>
  <si>
    <t>http://amministrazionetrasparente.regione.fvg.it/openadmin/p/files/3ab368ca-7bc8-4dba-ab67-ab86d3aef956</t>
  </si>
  <si>
    <t>http://amministrazionetrasparente.regione.fvg.it/openadmin/p/files/50a3cec6-a303-4624-a062-20c98eb36bb9</t>
  </si>
  <si>
    <t>ASD PALMASCACCHI</t>
  </si>
  <si>
    <t>http://amministrazionetrasparente.regione.fvg.it/openadmin/p/files/603ab083-71dc-42d0-a4d4-b4fbaacbeca3</t>
  </si>
  <si>
    <t>http://amministrazionetrasparente.regione.fvg.it/openadmin/p/files/3742c39a-00c4-4071-8eae-e123ae0f7834</t>
  </si>
  <si>
    <t>https://www.palmascacchi.it</t>
  </si>
  <si>
    <t>CIRCOLO CULTURALE INTERCOMUNALE NAVARCA</t>
  </si>
  <si>
    <t>http://amministrazionetrasparente.regione.fvg.it/openadmin/p/files/ca998211-5e03-4ff9-9552-a7de8a3a60c6</t>
  </si>
  <si>
    <t>http://amministrazionetrasparente.regione.fvg.it/openadmin/p/files/1cbc9b06-4614-47b6-b1c5-a70d85b91fbc</t>
  </si>
  <si>
    <t>https://www.ilpaesedellemeridiane.com</t>
  </si>
  <si>
    <t>MOTOCLUB MORENA ASD</t>
  </si>
  <si>
    <t>http://amministrazionetrasparente.regione.fvg.it/openadmin/p/files/fbc60961-d30c-48eb-b6b2-075cbbada106</t>
  </si>
  <si>
    <t>http://amministrazionetrasparente.regione.fvg.it/openadmin/p/files/690d4118-a314-4d6a-8798-e8c801031712</t>
  </si>
  <si>
    <t>https://www.motoclubmorena.it</t>
  </si>
  <si>
    <t>ASSOCIAZIONE CULTURALE LEALI DELLE NOTIZIE APS</t>
  </si>
  <si>
    <t>http://amministrazionetrasparente.regione.fvg.it/openadmin/p/files/4340c4e3-f81b-4728-a9ba-0d00be91872f</t>
  </si>
  <si>
    <t>http://amministrazionetrasparente.regione.fvg.it/openadmin/p/files/2e9179c0-828a-4289-919a-f8536dca4bca</t>
  </si>
  <si>
    <t>https://lealidellenotizie.it/trasparenza/</t>
  </si>
  <si>
    <t>FABIETTO FANS CLUB ASD APS</t>
  </si>
  <si>
    <t>http://amministrazionetrasparente.regione.fvg.it/openadmin/p/files/626ea00b-aea9-4ea6-866e-467ed5f6b277</t>
  </si>
  <si>
    <t>http://amministrazionetrasparente.regione.fvg.it/openadmin/p/files/d2c562ee-011b-48d6-a1ac-8e598725c409</t>
  </si>
  <si>
    <t>https://www.fabiettofansclub.it</t>
  </si>
  <si>
    <t>CORO ALPE ADRIA APS</t>
  </si>
  <si>
    <t>http://amministrazionetrasparente.regione.fvg.it/openadmin/p/files/329d7b95-68ac-42ab-8a56-c526b47f1a61</t>
  </si>
  <si>
    <t>http://amministrazionetrasparente.regione.fvg.it/openadmin/p/files/0b8f80de-2bd2-4c3c-a159-8057a9c2b49a</t>
  </si>
  <si>
    <t>https://www.coroalpeadria.com</t>
  </si>
  <si>
    <t>ASSOCIAZIONE CULTURALE BULLERBY</t>
  </si>
  <si>
    <t>http://amministrazionetrasparente.regione.fvg.it/openadmin/p/files/4840647c-191c-43f8-a67a-04d640dac396</t>
  </si>
  <si>
    <t>http://amministrazionetrasparente.regione.fvg.it/openadmin/p/files/b8ae79d9-8018-426c-9232-d10f0e05d93c</t>
  </si>
  <si>
    <t>https://www.facebook.com/profile.php?id=100093208965064&amp;locale=it_IT</t>
  </si>
  <si>
    <t>GRUPPO CORDENONESE DEL CIAVEDAL APS</t>
  </si>
  <si>
    <t>http://amministrazionetrasparente.regione.fvg.it/openadmin/p/files/864b2668-7e6b-4bd2-a0b3-ea25157a6c9d</t>
  </si>
  <si>
    <t>http://amministrazionetrasparente.regione.fvg.it/openadmin/p/files/7799c9e4-43f0-4b66-855b-eca26780ba55</t>
  </si>
  <si>
    <t>https://www.aciavedal.it</t>
  </si>
  <si>
    <t>ASD MAGREDI MOUNTAIN TRAIL</t>
  </si>
  <si>
    <t>http://amministrazionetrasparente.regione.fvg.it/openadmin/p/files/d48602a9-37d9-4c5d-9ce5-d71a73cdcb3f</t>
  </si>
  <si>
    <t>http://amministrazionetrasparente.regione.fvg.it/openadmin/p/files/ee7a5e5e-e271-4655-89ff-64a329b8c3da</t>
  </si>
  <si>
    <t>https://www.asdmagredimountaintrail.com</t>
  </si>
  <si>
    <t>PRO LOCO DI PRIMULACCO "FESTA DEI FIORI" A.P.S.</t>
  </si>
  <si>
    <t>http://amministrazionetrasparente.regione.fvg.it/openadmin/p/files/c3b884bb-6367-4986-b75c-3f10c4d998ef</t>
  </si>
  <si>
    <t>http://amministrazionetrasparente.regione.fvg.it/openadmin/p/files/7ff3f96a-d476-404a-beb2-34be8ce82dde</t>
  </si>
  <si>
    <t>https://www.festadeifiori.com</t>
  </si>
  <si>
    <t>PRO LOCO CITTA' DI UDINE</t>
  </si>
  <si>
    <t>http://amministrazionetrasparente.regione.fvg.it/openadmin/p/files/0413dca1-3248-4477-a453-4a24f90c0af4</t>
  </si>
  <si>
    <t>http://amministrazionetrasparente.regione.fvg.it/openadmin/p/files/916bb788-eb26-4db9-97ef-37cd4699a9e3</t>
  </si>
  <si>
    <t>ASD PALLACANESTRO CODROIPESE</t>
  </si>
  <si>
    <t>http://amministrazionetrasparente.regione.fvg.it/openadmin/p/files/7f99cdfe-6331-440d-8c17-131a2909de5f</t>
  </si>
  <si>
    <t>http://amministrazionetrasparente.regione.fvg.it/openadmin/p/files/45a8868a-eaa1-4136-935b-327f88604816</t>
  </si>
  <si>
    <t>https://www.codroipobasketacademy.it</t>
  </si>
  <si>
    <t>MUSICA VIVA APS</t>
  </si>
  <si>
    <t>http://amministrazionetrasparente.regione.fvg.it/openadmin/p/files/3d30e2e6-e71e-4880-b8a5-4a01eba00516</t>
  </si>
  <si>
    <t>http://amministrazionetrasparente.regione.fvg.it/openadmin/p/files/b26152c9-33d7-4923-b098-a73b50e85bb8</t>
  </si>
  <si>
    <t>https://www.facebook.com/musica.viva.790/</t>
  </si>
  <si>
    <t>ASD ATLETICA AVIANO</t>
  </si>
  <si>
    <t>http://amministrazionetrasparente.regione.fvg.it/openadmin/p/files/215dbd0a-b370-406c-9a33-8721f1843f9e</t>
  </si>
  <si>
    <t>http://amministrazionetrasparente.regione.fvg.it/openadmin/p/files/8e74df1d-f4f5-447b-837a-e41749e14624</t>
  </si>
  <si>
    <t>https://www.atleticaaviano.it/index.php/chi-siamo/</t>
  </si>
  <si>
    <t>ASD PORDENONE PADEL</t>
  </si>
  <si>
    <t>http://amministrazionetrasparente.regione.fvg.it/openadmin/p/files/e3f0aa19-b031-4de2-b8a7-b6267bd28fd1</t>
  </si>
  <si>
    <t>http://amministrazionetrasparente.regione.fvg.it/openadmin/p/files/6da6a341-b9c1-4882-a9c7-26388367dd1f</t>
  </si>
  <si>
    <t>https://www.facebook.com/people/Asd-pordenone-padel/61566528664923/</t>
  </si>
  <si>
    <t>UNIONE CICLISTI CAPRIVESI ASD</t>
  </si>
  <si>
    <t>http://amministrazionetrasparente.regione.fvg.it/openadmin/p/files/211314af-c2e2-4e19-91fa-db83245ad9f6</t>
  </si>
  <si>
    <t>http://amministrazionetrasparente.regione.fvg.it/openadmin/p/files/1c42f657-c287-4738-95e6-f9e746b4d296</t>
  </si>
  <si>
    <t>https://www.caprivesiimtbteam.it</t>
  </si>
  <si>
    <t>S.O.S. MUSIC A.P.S.</t>
  </si>
  <si>
    <t>http://amministrazionetrasparente.regione.fvg.it/openadmin/p/files/ff7ff854-af46-46f5-809d-708d1c2d0156</t>
  </si>
  <si>
    <t>http://amministrazionetrasparente.regione.fvg.it/openadmin/p/files/3e340549-4aed-4c22-a80d-ea2961026515</t>
  </si>
  <si>
    <t>A.S.D. G.S. GIRO CICLISTICO DEL F.V.G.</t>
  </si>
  <si>
    <t>http://amministrazionetrasparente.regione.fvg.it/openadmin/p/files/d4d753be-9478-49ac-ad24-80c7c96916b3</t>
  </si>
  <si>
    <t>http://amministrazionetrasparente.regione.fvg.it/openadmin/p/files/5b3aded3-4aa5-457d-8b37-77549316f632</t>
  </si>
  <si>
    <t>https://www.girofriuliveneziagiulia.it</t>
  </si>
  <si>
    <t>COLLEGIO DEL MONDO UNITO DELL'ADRIATICO ONLUS</t>
  </si>
  <si>
    <t>http://amministrazionetrasparente.regione.fvg.it/openadmin/p/files/a1c7aec6-ddeb-44a7-a946-8a1f9adcf19c</t>
  </si>
  <si>
    <t>http://amministrazionetrasparente.regione.fvg.it/openadmin/p/files/7fc9ea21-d123-4142-9d93-afac5c1155d8</t>
  </si>
  <si>
    <t>https://www.uwcad.it/it/organisation-and-policies/financial-contributions/grants-subsidies-and-other</t>
  </si>
  <si>
    <t>OMEGA APS</t>
  </si>
  <si>
    <t>http://amministrazionetrasparente.regione.fvg.it/openadmin/p/files/06f390a8-9a31-4594-a607-fea51af33751</t>
  </si>
  <si>
    <t>http://amministrazionetrasparente.regione.fvg.it/openadmin/p/files/315fd7d4-7960-4cd4-8479-468e40eb7d97</t>
  </si>
  <si>
    <t>https://www.apsomega.it/</t>
  </si>
  <si>
    <t>ODV MAI DAUR</t>
  </si>
  <si>
    <t>http://amministrazionetrasparente.regione.fvg.it/openadmin/p/files/74d6a3ba-12bf-45f5-8cc3-dd52df4f49b9</t>
  </si>
  <si>
    <t>http://amministrazionetrasparente.regione.fvg.it/openadmin/p/files/aeb330eb-9025-4219-b98a-b02dfb1405a3</t>
  </si>
  <si>
    <t>https://www.maidaur.it</t>
  </si>
  <si>
    <t>UNIONE NAZIONALE VETERANI DELLO SPORT SEZIONE G. DEGAN DI PORDENONE APS</t>
  </si>
  <si>
    <t>http://amministrazionetrasparente.regione.fvg.it/openadmin/p/files/54ed2e2e-678b-43e3-a30b-17a1c9923451</t>
  </si>
  <si>
    <t>http://amministrazionetrasparente.regione.fvg.it/openadmin/p/files/4233ba3b-6097-49be-a64c-0c1f1b41e85c</t>
  </si>
  <si>
    <t>ASSOCIAZIONE DANCE AREA.IT</t>
  </si>
  <si>
    <t>http://amministrazionetrasparente.regione.fvg.it/openadmin/p/files/9f4b760b-7241-4d17-b37b-91762c0b6f8f</t>
  </si>
  <si>
    <t>http://amministrazionetrasparente.regione.fvg.it/openadmin/p/files/44f3c1f5-2344-439c-b419-cc52dcf90109</t>
  </si>
  <si>
    <t>https://www.dancearea.it/</t>
  </si>
  <si>
    <t>CENTRO RICERCHE TURISMO E CULTURA ODV</t>
  </si>
  <si>
    <t>http://amministrazionetrasparente.regione.fvg.it/openadmin/p/files/171b7090-4915-4f5c-a958-33b5cde20f37</t>
  </si>
  <si>
    <t>http://amministrazionetrasparente.regione.fvg.it/openadmin/p/files/ca1a8708-9dab-4158-9d93-21d12fa9fe65</t>
  </si>
  <si>
    <t>ENSEMBLE SERENISSIMA APS</t>
  </si>
  <si>
    <t>http://amministrazionetrasparente.regione.fvg.it/openadmin/p/files/f077de69-e5d2-4091-964b-06ab548677d0</t>
  </si>
  <si>
    <t>http://amministrazionetrasparente.regione.fvg.it/openadmin/p/files/a1630f92-2a94-4294-bf69-474b2f57adce</t>
  </si>
  <si>
    <t>https://www.ensembleserenissima.com</t>
  </si>
  <si>
    <t>APS BRAINERY ACADEMY</t>
  </si>
  <si>
    <t>http://amministrazionetrasparente.regione.fvg.it/openadmin/p/files/13b390c7-baf3-4647-bcc2-cb2cac980a6a</t>
  </si>
  <si>
    <t>http://amministrazionetrasparente.regione.fvg.it/openadmin/p/files/f66c5f2a-4fb8-4f3a-8083-eb8d3283ad35</t>
  </si>
  <si>
    <t>https://www.braineryacademy.it/</t>
  </si>
  <si>
    <t>PROLOCO ROMANS D'ISONZO APS</t>
  </si>
  <si>
    <t>http://amministrazionetrasparente.regione.fvg.it/openadmin/p/files/5b47a091-5205-4a95-93b4-d903beb3f643</t>
  </si>
  <si>
    <t>http://amministrazionetrasparente.regione.fvg.it/openadmin/p/files/9a39a16e-8311-4fd6-a62b-7f8c50963f99</t>
  </si>
  <si>
    <t>https://www.facebook.com/p/Pro-Loco-Romans-dIsonzo-100082858526206/?locale=it_IT</t>
  </si>
  <si>
    <t>ASSOCIAZIONE COMUNITA' SAN VALENTINO APS</t>
  </si>
  <si>
    <t>http://amministrazionetrasparente.regione.fvg.it/openadmin/p/files/76b34939-4833-40ad-a383-194a7ae8022e</t>
  </si>
  <si>
    <t>http://amministrazionetrasparente.regione.fvg.it/openadmin/p/files/a94e0794-3150-46c1-b1d9-f53c76c4ffdc</t>
  </si>
  <si>
    <t>https://www.sanvalentinopn.net</t>
  </si>
  <si>
    <t>ASSOCIAZIONE CULTURALE AREAREA ETS</t>
  </si>
  <si>
    <t>http://amministrazionetrasparente.regione.fvg.it/openadmin/p/files/3482b50e-be30-4764-9aa4-aaba863bfaa0</t>
  </si>
  <si>
    <t>http://amministrazionetrasparente.regione.fvg.it/openadmin/p/files/b0380dd6-c296-45eb-b59d-cb7c46fcb738</t>
  </si>
  <si>
    <t>https://arearea.it/</t>
  </si>
  <si>
    <t>NAONIS APNEA ASD</t>
  </si>
  <si>
    <t>http://amministrazionetrasparente.regione.fvg.it/openadmin/p/files/4F453DB9-8E83-3073-E063-710119ACBF1B</t>
  </si>
  <si>
    <t>http://amministrazionetrasparente.regione.fvg.it/openadmin/p/files/4F453DB9-8E82-3073-E063-710119ACBF1B</t>
  </si>
  <si>
    <t>https://www.naonisapnea.com</t>
  </si>
  <si>
    <t>http://amministrazionetrasparente.regione.fvg.it/openadmin/p/files/5f25b894-17d8-4fdd-b38d-4bef69cee48e</t>
  </si>
  <si>
    <t>http://amministrazionetrasparente.regione.fvg.it/openadmin/p/files/103f7783-3645-4f4c-82e9-56e7a1b4a849</t>
  </si>
  <si>
    <t>ORIZZONTI FOTOGRAFICI – ASSOCIAZIONE PER LA FOTOGRAFIA A TRIESTE</t>
  </si>
  <si>
    <t>http://amministrazionetrasparente.regione.fvg.it/openadmin/p/files/0a170626-2559-4b69-a70e-1e617f999645</t>
  </si>
  <si>
    <t>http://amministrazionetrasparente.regione.fvg.it/openadmin/p/files/c37667a5-c863-46d8-918a-eea3664d0d4b</t>
  </si>
  <si>
    <t>https://orizzontifotografici.it/</t>
  </si>
  <si>
    <t>ASSOCIAZIONE SOCIAL CHEF</t>
  </si>
  <si>
    <t>LEGGE 22/02/2000 N. 28</t>
  </si>
  <si>
    <t>11 - CONSIGLIO REGIONALE SERVIZIO ORGANI DI GARANZIA</t>
  </si>
  <si>
    <t>ROBERTA SARTOR</t>
  </si>
  <si>
    <t>DELIBERAZIONE CORECOM FVG 26/2025 del 18 DICEMBRE 2025</t>
  </si>
  <si>
    <t>IL TREDICI SRL</t>
  </si>
  <si>
    <t>ACCADEMIA LIRICA SANTA CROCE</t>
  </si>
  <si>
    <t>http://amministrazionetrasparente.regione.fvg.it/openadmin/p/files/ba971fee-8d0e-4b02-b610-aab6e8be5209</t>
  </si>
  <si>
    <t>http://amministrazionetrasparente.regione.fvg.it/openadmin/p/files/65f37f00-2361-4975-97d1-e40268f81aaa</t>
  </si>
  <si>
    <t>https://www.facebook.com/ALSCTrieste</t>
  </si>
  <si>
    <t>RADIO STUDIO NORD SAS</t>
  </si>
  <si>
    <t>RADIO DANCE SAS</t>
  </si>
  <si>
    <t>RADIO PUNTO ZERO SRL</t>
  </si>
  <si>
    <t>RADIO SPAZIO 103 SRL</t>
  </si>
  <si>
    <t>SPOTINVEST SRL</t>
  </si>
  <si>
    <t>DALLIN PRODUCTION SRL</t>
  </si>
  <si>
    <t>CENTRO CULTURALE AUGUSTO DEL NOCE</t>
  </si>
  <si>
    <t>http://amministrazionetrasparente.regione.fvg.it/openadmin/p/files/e143b860-e9a2-434c-bb05-8df3e5193318</t>
  </si>
  <si>
    <t>http://amministrazionetrasparente.regione.fvg.it/openadmin/p/files/4f149fb4-f62b-4156-9ddb-7d14721f1b96</t>
  </si>
  <si>
    <t>https://www.centrodelnoce.it</t>
  </si>
  <si>
    <t>ATLETICA MALIGNANI LIBERTAS UDINE</t>
  </si>
  <si>
    <t>http://amministrazionetrasparente.regione.fvg.it/openadmin/p/files/34fc6a08-5282-49aa-a229-be3e072c2799</t>
  </si>
  <si>
    <t>http://amministrazionetrasparente.regione.fvg.it/openadmin/p/files/47521f32-9505-42be-ad7d-e6cabb905865</t>
  </si>
  <si>
    <t>https://atleticaudinesemalignani.weebly.com</t>
  </si>
  <si>
    <t>A.S.D. GS VALLENONCELLO</t>
  </si>
  <si>
    <t>http://amministrazionetrasparente.regione.fvg.it/openadmin/p/files/3c989269-7bcb-4151-999e-313ad322c1ac</t>
  </si>
  <si>
    <t>http://amministrazionetrasparente.regione.fvg.it/openadmin/p/files/dca4afeb-6fbe-48da-a7dd-99c436aa701d</t>
  </si>
  <si>
    <t>https://www.facebook.com/GSVallenoncello</t>
  </si>
  <si>
    <t>ASSOCIAZIONE ARTE&amp;MUSICA</t>
  </si>
  <si>
    <t>http://amministrazionetrasparente.regione.fvg.it/openadmin/p/files/eb1a582d-18f9-4b0c-af0f-8da3f2c1ffd9</t>
  </si>
  <si>
    <t>http://amministrazionetrasparente.regione.fvg.it/openadmin/p/files/65e3c8d9-e660-42a5-876d-b4fb94e22adb</t>
  </si>
  <si>
    <t>https://www.camartemusica.org/</t>
  </si>
  <si>
    <t>A.S.D. GRUPPO SPORTIVO NATISONE</t>
  </si>
  <si>
    <t>http://amministrazionetrasparente.regione.fvg.it/openadmin/p/files/2df78e03-f5d3-46ee-a1fc-2254709a6ddf</t>
  </si>
  <si>
    <t>http://amministrazionetrasparente.regione.fvg.it/openadmin/p/files/8f54aa66-c1ec-4e90-87da-a9260d7f938a</t>
  </si>
  <si>
    <t>https://www.gsnatisone.it/</t>
  </si>
  <si>
    <t>ASSOCIAZIONE REGIONALE TERSICOREA</t>
  </si>
  <si>
    <t>http://amministrazionetrasparente.regione.fvg.it/openadmin/p/files/0e594418-f431-40d7-b5c4-d4d6ad7b6718</t>
  </si>
  <si>
    <t>http://amministrazionetrasparente.regione.fvg.it/openadmin/p/files/3a97ccad-f613-4c48-80d9-4738574f55ce</t>
  </si>
  <si>
    <t>ASSOCIAZIONE SPORTIVA UDINESE (A.S.U.) POL. DIL.</t>
  </si>
  <si>
    <t>http://amministrazionetrasparente.regione.fvg.it/openadmin/p/files/1dd6bebe-8b2f-4364-8670-d5f82873854a</t>
  </si>
  <si>
    <t>http://amministrazionetrasparente.regione.fvg.it/openadmin/p/files/48229B8C-A88D-6D20-E063-710119AC8C88</t>
  </si>
  <si>
    <t>https://www.asu1875.it/autocertificazione-contributi/</t>
  </si>
  <si>
    <t>INTERNATIONAL POLICE ASSOCIATION – SEZ. ITALIANA – 17^ DELEGAZIONE FRIULI – COMITATO LOCALE LIGNANO BASSO FRIULI</t>
  </si>
  <si>
    <t>http://amministrazionetrasparente.regione.fvg.it/openadmin/p/files/2c7668de-712e-4657-a3cc-5c6a8fb70c1e</t>
  </si>
  <si>
    <t>http://amministrazionetrasparente.regione.fvg.it/openadmin/p/files/f34d5fae-db06-453f-9a38-79ae227e9d36</t>
  </si>
  <si>
    <t>https://www.ipafriuli.it/lignano/</t>
  </si>
  <si>
    <t>CENTRO STUDI PADRE DAVID MARIA TUROLDO ODV</t>
  </si>
  <si>
    <t>http://amministrazionetrasparente.regione.fvg.it/openadmin/p/files/4c855b8c-9d48-4430-99da-28d4d1690345</t>
  </si>
  <si>
    <t>http://amministrazionetrasparente.regione.fvg.it/openadmin/p/files/9f99e6c4-d20b-4dc2-91de-0661d7537721</t>
  </si>
  <si>
    <t>https://www.centrostudituroldo.it/</t>
  </si>
  <si>
    <t>ASSOCIAZIONE CULTURALE CORALE POLIFONICA MONTEREALE VALCELLINA APS</t>
  </si>
  <si>
    <t>http://amministrazionetrasparente.regione.fvg.it/openadmin/p/files/c11e9063-bee1-4aee-a388-2b8d26941794</t>
  </si>
  <si>
    <t>http://amministrazionetrasparente.regione.fvg.it/openadmin/p/files/c17ae2af-9e8d-41bb-b24f-a0c6269d8c58</t>
  </si>
  <si>
    <t>https://www.coralepolifonicamonterealevalcellina.it/</t>
  </si>
  <si>
    <t>CIRCOLO RICREATIVO VILLOTTE</t>
  </si>
  <si>
    <t>http://amministrazionetrasparente.regione.fvg.it/openadmin/p/files/18c7144a-1f96-4c1d-97c8-850cd41ff06f</t>
  </si>
  <si>
    <t>http://amministrazionetrasparente.regione.fvg.it/openadmin/p/files/506fda3d-a9bc-48fb-9df4-57c7cda0a222</t>
  </si>
  <si>
    <t>ASSOCIAZIONE MUSICALE E CULTURALE ARMONIE APS</t>
  </si>
  <si>
    <t>http://amministrazionetrasparente.regione.fvg.it/openadmin/p/files/d69d7ca4-9250-42c7-9754-af0876535859</t>
  </si>
  <si>
    <t>http://amministrazionetrasparente.regione.fvg.it/openadmin/p/files/6a9f1774-fd66-4beb-ad58-014716407836</t>
  </si>
  <si>
    <t>https://www.associazionearmonie.it/</t>
  </si>
  <si>
    <t>PARROCCHIA DI SAN PAOLO APOSTOLO</t>
  </si>
  <si>
    <t>http://amministrazionetrasparente.regione.fvg.it/openadmin/p/files/9ab10036-82b7-4e14-93f3-86f89bf3d678</t>
  </si>
  <si>
    <t>http://amministrazionetrasparente.regione.fvg.it/openadmin/p/files/da31aeb2-0798-4ff7-a469-f71cbb19d381</t>
  </si>
  <si>
    <t>ASSOCIAZIONE TESTEMATTE</t>
  </si>
  <si>
    <t>http://amministrazionetrasparente.regione.fvg.it/openadmin/p/files/7057bef6-efbe-4241-9e66-e0ad0882875f</t>
  </si>
  <si>
    <t>http://amministrazionetrasparente.regione.fvg.it/openadmin/p/files/51ea570f-86cf-4116-aa71-95b4f9da5d00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</si>
</sst>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14" fontId="0" fillId="0" borderId="10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1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164" fontId="16" fillId="33" borderId="12" xfId="0" applyNumberFormat="1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97"/>
  <sheetViews>
    <sheetView tabSelected="1" topLeftCell="C1" workbookViewId="0">
      <selection activeCell="P12" sqref="P12"/>
    </sheetView>
  </sheetViews>
  <sheetFormatPr defaultRowHeight="15" x14ac:dyDescent="0.25"/>
  <cols>
    <col min="1" max="1" width="28.5703125" style="1" customWidth="1"/>
    <col min="2" max="2" width="18.7109375" style="1" customWidth="1"/>
    <col min="3" max="3" width="53" style="4" customWidth="1"/>
    <col min="4" max="4" width="15.140625" style="1" customWidth="1"/>
    <col min="5" max="5" width="13.7109375" style="5" customWidth="1"/>
    <col min="6" max="6" width="19.140625" style="6" customWidth="1"/>
    <col min="7" max="7" width="21.28515625" style="6" customWidth="1"/>
    <col min="8" max="12" width="0" style="1" hidden="1" customWidth="1"/>
    <col min="13" max="13" width="18.140625" style="1" hidden="1" customWidth="1"/>
    <col min="14" max="14" width="18.85546875" style="1" hidden="1" customWidth="1"/>
    <col min="15" max="15" width="21.28515625" style="6" customWidth="1"/>
    <col min="16" max="16" width="20.85546875" style="1" customWidth="1"/>
    <col min="17" max="17" width="36.140625" style="6" customWidth="1"/>
    <col min="18" max="40" width="0" style="1" hidden="1" customWidth="1"/>
    <col min="41" max="41" width="14.28515625" style="1" customWidth="1"/>
    <col min="42" max="42" width="15.85546875" style="1" customWidth="1"/>
    <col min="43" max="43" width="7.7109375" style="1" customWidth="1"/>
    <col min="44" max="16384" width="9.140625" style="1"/>
  </cols>
  <sheetData>
    <row r="1" spans="1:44" s="3" customFormat="1" ht="45" customHeight="1" x14ac:dyDescent="0.25">
      <c r="A1" s="21" t="s">
        <v>0</v>
      </c>
      <c r="B1" s="22" t="s">
        <v>1</v>
      </c>
      <c r="C1" s="22" t="s">
        <v>2</v>
      </c>
      <c r="D1" s="22" t="s">
        <v>3</v>
      </c>
      <c r="E1" s="23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  <c r="S1" s="22" t="s">
        <v>18</v>
      </c>
      <c r="T1" s="22" t="s">
        <v>19</v>
      </c>
      <c r="U1" s="22" t="s">
        <v>20</v>
      </c>
      <c r="V1" s="22" t="s">
        <v>21</v>
      </c>
      <c r="W1" s="22" t="s">
        <v>22</v>
      </c>
      <c r="X1" s="22" t="s">
        <v>23</v>
      </c>
      <c r="Y1" s="22" t="s">
        <v>24</v>
      </c>
      <c r="Z1" s="22" t="s">
        <v>25</v>
      </c>
      <c r="AA1" s="22" t="s">
        <v>26</v>
      </c>
      <c r="AB1" s="22" t="s">
        <v>27</v>
      </c>
      <c r="AC1" s="22" t="s">
        <v>28</v>
      </c>
      <c r="AD1" s="22" t="s">
        <v>29</v>
      </c>
      <c r="AE1" s="22" t="s">
        <v>30</v>
      </c>
      <c r="AF1" s="22" t="s">
        <v>31</v>
      </c>
      <c r="AG1" s="22" t="s">
        <v>32</v>
      </c>
      <c r="AH1" s="22" t="s">
        <v>33</v>
      </c>
      <c r="AI1" s="22" t="s">
        <v>34</v>
      </c>
      <c r="AJ1" s="22" t="s">
        <v>35</v>
      </c>
      <c r="AK1" s="22" t="s">
        <v>36</v>
      </c>
      <c r="AL1" s="22" t="s">
        <v>37</v>
      </c>
      <c r="AM1" s="22" t="s">
        <v>38</v>
      </c>
      <c r="AN1" s="22" t="s">
        <v>39</v>
      </c>
      <c r="AO1" s="22" t="s">
        <v>40</v>
      </c>
      <c r="AP1" s="22" t="s">
        <v>41</v>
      </c>
      <c r="AQ1" s="22" t="s">
        <v>42</v>
      </c>
      <c r="AR1" s="24" t="s">
        <v>43</v>
      </c>
    </row>
    <row r="2" spans="1:44" s="2" customFormat="1" x14ac:dyDescent="0.25">
      <c r="A2" s="12" t="s">
        <v>44</v>
      </c>
      <c r="B2" s="7" t="s">
        <v>45</v>
      </c>
      <c r="C2" s="8" t="s">
        <v>737</v>
      </c>
      <c r="D2" s="7" t="str">
        <f>"94150140302"</f>
        <v>94150140302</v>
      </c>
      <c r="E2" s="9">
        <v>5600</v>
      </c>
      <c r="F2" s="10" t="s">
        <v>47</v>
      </c>
      <c r="G2" s="10" t="s">
        <v>48</v>
      </c>
      <c r="H2" s="7"/>
      <c r="I2" s="7" t="s">
        <v>49</v>
      </c>
      <c r="J2" s="7"/>
      <c r="K2" s="7"/>
      <c r="L2" s="7"/>
      <c r="M2" s="7"/>
      <c r="N2" s="7" t="s">
        <v>738</v>
      </c>
      <c r="O2" s="10" t="s">
        <v>51</v>
      </c>
      <c r="P2" s="7" t="s">
        <v>344</v>
      </c>
      <c r="Q2" s="10" t="s">
        <v>53</v>
      </c>
      <c r="R2" s="7" t="s">
        <v>739</v>
      </c>
      <c r="S2" s="7"/>
      <c r="T2" s="7" t="s">
        <v>740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11">
        <v>46029</v>
      </c>
      <c r="AP2" s="11">
        <v>46029</v>
      </c>
      <c r="AQ2" s="7">
        <v>2026</v>
      </c>
      <c r="AR2" s="13">
        <v>12</v>
      </c>
    </row>
    <row r="3" spans="1:44" s="2" customFormat="1" ht="30" x14ac:dyDescent="0.25">
      <c r="A3" s="12" t="s">
        <v>44</v>
      </c>
      <c r="B3" s="7" t="s">
        <v>45</v>
      </c>
      <c r="C3" s="8" t="s">
        <v>741</v>
      </c>
      <c r="D3" s="7" t="str">
        <f>"91029540936"</f>
        <v>91029540936</v>
      </c>
      <c r="E3" s="9">
        <v>7000</v>
      </c>
      <c r="F3" s="10" t="s">
        <v>47</v>
      </c>
      <c r="G3" s="10" t="s">
        <v>48</v>
      </c>
      <c r="H3" s="7"/>
      <c r="I3" s="7" t="s">
        <v>49</v>
      </c>
      <c r="J3" s="7"/>
      <c r="K3" s="7"/>
      <c r="L3" s="7"/>
      <c r="M3" s="7"/>
      <c r="N3" s="7" t="s">
        <v>742</v>
      </c>
      <c r="O3" s="10" t="s">
        <v>51</v>
      </c>
      <c r="P3" s="7" t="s">
        <v>344</v>
      </c>
      <c r="Q3" s="10" t="s">
        <v>53</v>
      </c>
      <c r="R3" s="7" t="s">
        <v>743</v>
      </c>
      <c r="S3" s="7"/>
      <c r="T3" s="7" t="s">
        <v>744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11">
        <v>46029</v>
      </c>
      <c r="AP3" s="11">
        <v>46029</v>
      </c>
      <c r="AQ3" s="7">
        <v>2026</v>
      </c>
      <c r="AR3" s="13">
        <v>11</v>
      </c>
    </row>
    <row r="4" spans="1:44" s="2" customFormat="1" x14ac:dyDescent="0.25">
      <c r="A4" s="12" t="s">
        <v>44</v>
      </c>
      <c r="B4" s="7" t="s">
        <v>45</v>
      </c>
      <c r="C4" s="8" t="s">
        <v>745</v>
      </c>
      <c r="D4" s="7" t="str">
        <f>"91029540936"</f>
        <v>91029540936</v>
      </c>
      <c r="E4" s="9">
        <v>6816</v>
      </c>
      <c r="F4" s="10" t="s">
        <v>47</v>
      </c>
      <c r="G4" s="10" t="s">
        <v>48</v>
      </c>
      <c r="H4" s="7"/>
      <c r="I4" s="7" t="s">
        <v>49</v>
      </c>
      <c r="J4" s="7"/>
      <c r="K4" s="7"/>
      <c r="L4" s="7"/>
      <c r="M4" s="7"/>
      <c r="N4" s="7" t="s">
        <v>746</v>
      </c>
      <c r="O4" s="10" t="s">
        <v>51</v>
      </c>
      <c r="P4" s="7" t="s">
        <v>344</v>
      </c>
      <c r="Q4" s="10" t="s">
        <v>53</v>
      </c>
      <c r="R4" s="7" t="s">
        <v>747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11">
        <v>46029</v>
      </c>
      <c r="AP4" s="11">
        <v>46029</v>
      </c>
      <c r="AQ4" s="7">
        <v>2026</v>
      </c>
      <c r="AR4" s="13">
        <v>10</v>
      </c>
    </row>
    <row r="5" spans="1:44" s="2" customFormat="1" x14ac:dyDescent="0.25">
      <c r="A5" s="12" t="s">
        <v>44</v>
      </c>
      <c r="B5" s="7" t="s">
        <v>45</v>
      </c>
      <c r="C5" s="8" t="s">
        <v>748</v>
      </c>
      <c r="D5" s="7" t="str">
        <f>"01967730308"</f>
        <v>01967730308</v>
      </c>
      <c r="E5" s="9">
        <v>7000</v>
      </c>
      <c r="F5" s="10" t="s">
        <v>47</v>
      </c>
      <c r="G5" s="10" t="s">
        <v>48</v>
      </c>
      <c r="H5" s="7"/>
      <c r="I5" s="7" t="s">
        <v>49</v>
      </c>
      <c r="J5" s="7"/>
      <c r="K5" s="7"/>
      <c r="L5" s="7"/>
      <c r="M5" s="7"/>
      <c r="N5" s="7" t="s">
        <v>749</v>
      </c>
      <c r="O5" s="10" t="s">
        <v>51</v>
      </c>
      <c r="P5" s="7" t="s">
        <v>344</v>
      </c>
      <c r="Q5" s="10" t="s">
        <v>53</v>
      </c>
      <c r="R5" s="7" t="s">
        <v>750</v>
      </c>
      <c r="S5" s="7"/>
      <c r="T5" s="7" t="s">
        <v>751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11">
        <v>46029</v>
      </c>
      <c r="AP5" s="11">
        <v>46029</v>
      </c>
      <c r="AQ5" s="7">
        <v>2026</v>
      </c>
      <c r="AR5" s="13">
        <v>6</v>
      </c>
    </row>
    <row r="6" spans="1:44" s="2" customFormat="1" x14ac:dyDescent="0.25">
      <c r="A6" s="12" t="s">
        <v>44</v>
      </c>
      <c r="B6" s="7" t="s">
        <v>45</v>
      </c>
      <c r="C6" s="8" t="s">
        <v>752</v>
      </c>
      <c r="D6" s="7" t="str">
        <f>"91011070934"</f>
        <v>91011070934</v>
      </c>
      <c r="E6" s="9">
        <v>2050.4</v>
      </c>
      <c r="F6" s="10" t="s">
        <v>47</v>
      </c>
      <c r="G6" s="10" t="s">
        <v>48</v>
      </c>
      <c r="H6" s="7"/>
      <c r="I6" s="7" t="s">
        <v>49</v>
      </c>
      <c r="J6" s="7"/>
      <c r="K6" s="7"/>
      <c r="L6" s="7"/>
      <c r="M6" s="7"/>
      <c r="N6" s="7" t="s">
        <v>753</v>
      </c>
      <c r="O6" s="10" t="s">
        <v>51</v>
      </c>
      <c r="P6" s="7" t="s">
        <v>344</v>
      </c>
      <c r="Q6" s="10" t="s">
        <v>53</v>
      </c>
      <c r="R6" s="7" t="s">
        <v>754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11">
        <v>46029</v>
      </c>
      <c r="AP6" s="11">
        <v>46029</v>
      </c>
      <c r="AQ6" s="7">
        <v>2026</v>
      </c>
      <c r="AR6" s="13">
        <v>5</v>
      </c>
    </row>
    <row r="7" spans="1:44" s="2" customFormat="1" x14ac:dyDescent="0.25">
      <c r="A7" s="12" t="s">
        <v>44</v>
      </c>
      <c r="B7" s="7" t="s">
        <v>45</v>
      </c>
      <c r="C7" s="8" t="s">
        <v>755</v>
      </c>
      <c r="D7" s="7" t="str">
        <f>"01950900934"</f>
        <v>01950900934</v>
      </c>
      <c r="E7" s="9">
        <v>2788</v>
      </c>
      <c r="F7" s="10" t="s">
        <v>47</v>
      </c>
      <c r="G7" s="10" t="s">
        <v>48</v>
      </c>
      <c r="H7" s="7"/>
      <c r="I7" s="7" t="s">
        <v>49</v>
      </c>
      <c r="J7" s="7"/>
      <c r="K7" s="7"/>
      <c r="L7" s="7"/>
      <c r="M7" s="7"/>
      <c r="N7" s="7" t="s">
        <v>756</v>
      </c>
      <c r="O7" s="10" t="s">
        <v>51</v>
      </c>
      <c r="P7" s="7" t="s">
        <v>344</v>
      </c>
      <c r="Q7" s="10" t="s">
        <v>53</v>
      </c>
      <c r="R7" s="7" t="s">
        <v>757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11">
        <v>46029</v>
      </c>
      <c r="AP7" s="11">
        <v>46029</v>
      </c>
      <c r="AQ7" s="7">
        <v>2026</v>
      </c>
      <c r="AR7" s="13">
        <v>4</v>
      </c>
    </row>
    <row r="8" spans="1:44" s="2" customFormat="1" ht="45" x14ac:dyDescent="0.25">
      <c r="A8" s="12" t="s">
        <v>44</v>
      </c>
      <c r="B8" s="7" t="s">
        <v>45</v>
      </c>
      <c r="C8" s="8" t="s">
        <v>733</v>
      </c>
      <c r="D8" s="7" t="str">
        <f>"92003920300"</f>
        <v>92003920300</v>
      </c>
      <c r="E8" s="9">
        <v>2492</v>
      </c>
      <c r="F8" s="10" t="s">
        <v>47</v>
      </c>
      <c r="G8" s="10" t="s">
        <v>48</v>
      </c>
      <c r="H8" s="7"/>
      <c r="I8" s="7" t="s">
        <v>49</v>
      </c>
      <c r="J8" s="7"/>
      <c r="K8" s="7"/>
      <c r="L8" s="7"/>
      <c r="M8" s="7"/>
      <c r="N8" s="7" t="s">
        <v>734</v>
      </c>
      <c r="O8" s="10" t="s">
        <v>51</v>
      </c>
      <c r="P8" s="7" t="s">
        <v>344</v>
      </c>
      <c r="Q8" s="10" t="s">
        <v>53</v>
      </c>
      <c r="R8" s="7" t="s">
        <v>735</v>
      </c>
      <c r="S8" s="7"/>
      <c r="T8" s="7" t="s">
        <v>736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11">
        <v>46030</v>
      </c>
      <c r="AP8" s="11">
        <v>46030</v>
      </c>
      <c r="AQ8" s="7">
        <v>2026</v>
      </c>
      <c r="AR8" s="13">
        <v>17</v>
      </c>
    </row>
    <row r="9" spans="1:44" s="2" customFormat="1" x14ac:dyDescent="0.25">
      <c r="A9" s="12" t="s">
        <v>44</v>
      </c>
      <c r="B9" s="7" t="s">
        <v>45</v>
      </c>
      <c r="C9" s="8" t="s">
        <v>729</v>
      </c>
      <c r="D9" s="7" t="str">
        <f>"80011780303"</f>
        <v>80011780303</v>
      </c>
      <c r="E9" s="9">
        <v>6960</v>
      </c>
      <c r="F9" s="10" t="s">
        <v>47</v>
      </c>
      <c r="G9" s="10" t="s">
        <v>48</v>
      </c>
      <c r="H9" s="7"/>
      <c r="I9" s="7" t="s">
        <v>49</v>
      </c>
      <c r="J9" s="7"/>
      <c r="K9" s="7"/>
      <c r="L9" s="7"/>
      <c r="M9" s="7"/>
      <c r="N9" s="7" t="s">
        <v>730</v>
      </c>
      <c r="O9" s="10" t="s">
        <v>51</v>
      </c>
      <c r="P9" s="7" t="s">
        <v>344</v>
      </c>
      <c r="Q9" s="10" t="s">
        <v>53</v>
      </c>
      <c r="R9" s="7" t="s">
        <v>731</v>
      </c>
      <c r="S9" s="7"/>
      <c r="T9" s="7" t="s">
        <v>732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11">
        <v>46031</v>
      </c>
      <c r="AP9" s="11">
        <v>46033</v>
      </c>
      <c r="AQ9" s="7">
        <v>2026</v>
      </c>
      <c r="AR9" s="13">
        <v>24</v>
      </c>
    </row>
    <row r="10" spans="1:44" s="2" customFormat="1" x14ac:dyDescent="0.25">
      <c r="A10" s="12" t="s">
        <v>44</v>
      </c>
      <c r="B10" s="7" t="s">
        <v>45</v>
      </c>
      <c r="C10" s="8" t="s">
        <v>718</v>
      </c>
      <c r="D10" s="7" t="str">
        <f>"90023840318"</f>
        <v>90023840318</v>
      </c>
      <c r="E10" s="9">
        <v>7000</v>
      </c>
      <c r="F10" s="10" t="s">
        <v>47</v>
      </c>
      <c r="G10" s="10" t="s">
        <v>48</v>
      </c>
      <c r="H10" s="7"/>
      <c r="I10" s="7" t="s">
        <v>49</v>
      </c>
      <c r="J10" s="7"/>
      <c r="K10" s="7"/>
      <c r="L10" s="7"/>
      <c r="M10" s="7"/>
      <c r="N10" s="7" t="s">
        <v>719</v>
      </c>
      <c r="O10" s="10" t="s">
        <v>51</v>
      </c>
      <c r="P10" s="7" t="s">
        <v>344</v>
      </c>
      <c r="Q10" s="10" t="s">
        <v>53</v>
      </c>
      <c r="R10" s="7" t="s">
        <v>720</v>
      </c>
      <c r="S10" s="7"/>
      <c r="T10" s="7" t="s">
        <v>721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11">
        <v>46034</v>
      </c>
      <c r="AP10" s="11">
        <v>46034</v>
      </c>
      <c r="AQ10" s="7">
        <v>2026</v>
      </c>
      <c r="AR10" s="13">
        <v>28</v>
      </c>
    </row>
    <row r="11" spans="1:44" s="2" customFormat="1" x14ac:dyDescent="0.25">
      <c r="A11" s="12" t="s">
        <v>44</v>
      </c>
      <c r="B11" s="7" t="s">
        <v>45</v>
      </c>
      <c r="C11" s="8" t="s">
        <v>722</v>
      </c>
      <c r="D11" s="7" t="str">
        <f>"02497290300"</f>
        <v>02497290300</v>
      </c>
      <c r="E11" s="9">
        <v>2000</v>
      </c>
      <c r="F11" s="10" t="s">
        <v>47</v>
      </c>
      <c r="G11" s="10" t="s">
        <v>48</v>
      </c>
      <c r="H11" s="7"/>
      <c r="I11" s="7" t="s">
        <v>49</v>
      </c>
      <c r="J11" s="7"/>
      <c r="K11" s="7"/>
      <c r="L11" s="7"/>
      <c r="M11" s="7"/>
      <c r="N11" s="7" t="s">
        <v>723</v>
      </c>
      <c r="O11" s="10" t="s">
        <v>51</v>
      </c>
      <c r="P11" s="7" t="s">
        <v>344</v>
      </c>
      <c r="Q11" s="10" t="s">
        <v>53</v>
      </c>
      <c r="R11" s="7" t="s">
        <v>724</v>
      </c>
      <c r="S11" s="7"/>
      <c r="T11" s="7" t="s">
        <v>725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11">
        <v>46034</v>
      </c>
      <c r="AP11" s="11">
        <v>46034</v>
      </c>
      <c r="AQ11" s="7">
        <v>2026</v>
      </c>
      <c r="AR11" s="13">
        <v>27</v>
      </c>
    </row>
    <row r="12" spans="1:44" s="2" customFormat="1" x14ac:dyDescent="0.25">
      <c r="A12" s="12" t="s">
        <v>44</v>
      </c>
      <c r="B12" s="7" t="s">
        <v>45</v>
      </c>
      <c r="C12" s="8" t="s">
        <v>726</v>
      </c>
      <c r="D12" s="7" t="str">
        <f>"91042370311"</f>
        <v>91042370311</v>
      </c>
      <c r="E12" s="9">
        <v>7000</v>
      </c>
      <c r="F12" s="10" t="s">
        <v>47</v>
      </c>
      <c r="G12" s="10" t="s">
        <v>48</v>
      </c>
      <c r="H12" s="7"/>
      <c r="I12" s="7" t="s">
        <v>49</v>
      </c>
      <c r="J12" s="7"/>
      <c r="K12" s="7"/>
      <c r="L12" s="7"/>
      <c r="M12" s="7"/>
      <c r="N12" s="7" t="s">
        <v>727</v>
      </c>
      <c r="O12" s="10" t="s">
        <v>51</v>
      </c>
      <c r="P12" s="7" t="s">
        <v>344</v>
      </c>
      <c r="Q12" s="10" t="s">
        <v>53</v>
      </c>
      <c r="R12" s="7" t="s">
        <v>728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11">
        <v>46034</v>
      </c>
      <c r="AP12" s="11">
        <v>46034</v>
      </c>
      <c r="AQ12" s="7">
        <v>2026</v>
      </c>
      <c r="AR12" s="13">
        <v>25</v>
      </c>
    </row>
    <row r="13" spans="1:44" s="2" customFormat="1" ht="20.25" customHeight="1" x14ac:dyDescent="0.25">
      <c r="A13" s="12" t="s">
        <v>44</v>
      </c>
      <c r="B13" s="7" t="s">
        <v>45</v>
      </c>
      <c r="C13" s="8" t="s">
        <v>714</v>
      </c>
      <c r="D13" s="7" t="str">
        <f>"80015790936"</f>
        <v>80015790936</v>
      </c>
      <c r="E13" s="9">
        <v>7000</v>
      </c>
      <c r="F13" s="10" t="s">
        <v>47</v>
      </c>
      <c r="G13" s="10" t="s">
        <v>48</v>
      </c>
      <c r="H13" s="7"/>
      <c r="I13" s="7" t="s">
        <v>49</v>
      </c>
      <c r="J13" s="7"/>
      <c r="K13" s="7"/>
      <c r="L13" s="7"/>
      <c r="M13" s="7"/>
      <c r="N13" s="7" t="s">
        <v>715</v>
      </c>
      <c r="O13" s="10" t="s">
        <v>51</v>
      </c>
      <c r="P13" s="7" t="s">
        <v>344</v>
      </c>
      <c r="Q13" s="10" t="s">
        <v>53</v>
      </c>
      <c r="R13" s="7" t="s">
        <v>716</v>
      </c>
      <c r="S13" s="7"/>
      <c r="T13" s="7" t="s">
        <v>717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11">
        <v>46035</v>
      </c>
      <c r="AP13" s="11">
        <v>46035</v>
      </c>
      <c r="AQ13" s="7">
        <v>2026</v>
      </c>
      <c r="AR13" s="13">
        <v>43</v>
      </c>
    </row>
    <row r="14" spans="1:44" s="2" customFormat="1" x14ac:dyDescent="0.25">
      <c r="A14" s="12" t="s">
        <v>44</v>
      </c>
      <c r="B14" s="7" t="s">
        <v>45</v>
      </c>
      <c r="C14" s="8" t="s">
        <v>710</v>
      </c>
      <c r="D14" s="7" t="str">
        <f>"94092590309"</f>
        <v>94092590309</v>
      </c>
      <c r="E14" s="9">
        <v>2568</v>
      </c>
      <c r="F14" s="10" t="s">
        <v>47</v>
      </c>
      <c r="G14" s="10" t="s">
        <v>48</v>
      </c>
      <c r="H14" s="7"/>
      <c r="I14" s="7" t="s">
        <v>49</v>
      </c>
      <c r="J14" s="7"/>
      <c r="K14" s="7"/>
      <c r="L14" s="7"/>
      <c r="M14" s="7"/>
      <c r="N14" s="7" t="s">
        <v>711</v>
      </c>
      <c r="O14" s="10" t="s">
        <v>51</v>
      </c>
      <c r="P14" s="7" t="s">
        <v>344</v>
      </c>
      <c r="Q14" s="10" t="s">
        <v>53</v>
      </c>
      <c r="R14" s="7" t="s">
        <v>712</v>
      </c>
      <c r="S14" s="7"/>
      <c r="T14" s="7" t="s">
        <v>713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11">
        <v>46036</v>
      </c>
      <c r="AP14" s="11">
        <v>46036</v>
      </c>
      <c r="AQ14" s="7">
        <v>2026</v>
      </c>
      <c r="AR14" s="13">
        <v>55</v>
      </c>
    </row>
    <row r="15" spans="1:44" s="2" customFormat="1" x14ac:dyDescent="0.25">
      <c r="A15" s="12" t="s">
        <v>44</v>
      </c>
      <c r="B15" s="7" t="s">
        <v>45</v>
      </c>
      <c r="C15" s="8" t="s">
        <v>706</v>
      </c>
      <c r="D15" s="7" t="str">
        <f>"91003510939"</f>
        <v>91003510939</v>
      </c>
      <c r="E15" s="9">
        <v>4096</v>
      </c>
      <c r="F15" s="10" t="s">
        <v>47</v>
      </c>
      <c r="G15" s="10" t="s">
        <v>48</v>
      </c>
      <c r="H15" s="7"/>
      <c r="I15" s="7" t="s">
        <v>49</v>
      </c>
      <c r="J15" s="7"/>
      <c r="K15" s="7"/>
      <c r="L15" s="7"/>
      <c r="M15" s="7"/>
      <c r="N15" s="7" t="s">
        <v>707</v>
      </c>
      <c r="O15" s="10" t="s">
        <v>51</v>
      </c>
      <c r="P15" s="7" t="s">
        <v>344</v>
      </c>
      <c r="Q15" s="10" t="s">
        <v>53</v>
      </c>
      <c r="R15" s="7" t="s">
        <v>708</v>
      </c>
      <c r="S15" s="7"/>
      <c r="T15" s="7" t="s">
        <v>709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11">
        <v>46038</v>
      </c>
      <c r="AP15" s="11">
        <v>46038</v>
      </c>
      <c r="AQ15" s="7">
        <v>2026</v>
      </c>
      <c r="AR15" s="13">
        <v>61</v>
      </c>
    </row>
    <row r="16" spans="1:44" s="2" customFormat="1" x14ac:dyDescent="0.25">
      <c r="A16" s="12" t="s">
        <v>44</v>
      </c>
      <c r="B16" s="7" t="s">
        <v>45</v>
      </c>
      <c r="C16" s="8" t="s">
        <v>690</v>
      </c>
      <c r="D16" s="7" t="str">
        <f>"90155030324"</f>
        <v>90155030324</v>
      </c>
      <c r="E16" s="9">
        <v>7446.92</v>
      </c>
      <c r="F16" s="10" t="s">
        <v>691</v>
      </c>
      <c r="G16" s="10"/>
      <c r="H16" s="7"/>
      <c r="I16" s="7"/>
      <c r="J16" s="7"/>
      <c r="K16" s="7"/>
      <c r="L16" s="7"/>
      <c r="M16" s="7"/>
      <c r="N16" s="7"/>
      <c r="O16" s="10" t="s">
        <v>692</v>
      </c>
      <c r="P16" s="7" t="s">
        <v>693</v>
      </c>
      <c r="Q16" s="10" t="s">
        <v>694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11">
        <v>46041</v>
      </c>
      <c r="AP16" s="11">
        <v>46146</v>
      </c>
      <c r="AQ16" s="7">
        <v>2026</v>
      </c>
      <c r="AR16" s="13">
        <v>521</v>
      </c>
    </row>
    <row r="17" spans="1:44" s="2" customFormat="1" x14ac:dyDescent="0.25">
      <c r="A17" s="12" t="s">
        <v>44</v>
      </c>
      <c r="B17" s="7" t="s">
        <v>45</v>
      </c>
      <c r="C17" s="8" t="s">
        <v>695</v>
      </c>
      <c r="D17" s="7" t="str">
        <f>"01832860934"</f>
        <v>01832860934</v>
      </c>
      <c r="E17" s="9">
        <v>5155.5600000000004</v>
      </c>
      <c r="F17" s="10" t="s">
        <v>691</v>
      </c>
      <c r="G17" s="10"/>
      <c r="H17" s="7"/>
      <c r="I17" s="7"/>
      <c r="J17" s="7"/>
      <c r="K17" s="7"/>
      <c r="L17" s="7"/>
      <c r="M17" s="7"/>
      <c r="N17" s="7"/>
      <c r="O17" s="10" t="s">
        <v>692</v>
      </c>
      <c r="P17" s="7" t="s">
        <v>693</v>
      </c>
      <c r="Q17" s="10" t="s">
        <v>694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11">
        <v>46041</v>
      </c>
      <c r="AP17" s="11">
        <v>46146</v>
      </c>
      <c r="AQ17" s="7">
        <v>2026</v>
      </c>
      <c r="AR17" s="13">
        <v>521</v>
      </c>
    </row>
    <row r="18" spans="1:44" s="2" customFormat="1" x14ac:dyDescent="0.25">
      <c r="A18" s="12" t="s">
        <v>44</v>
      </c>
      <c r="B18" s="7" t="s">
        <v>45</v>
      </c>
      <c r="C18" s="8" t="s">
        <v>696</v>
      </c>
      <c r="D18" s="7" t="str">
        <f>"90123970320"</f>
        <v>90123970320</v>
      </c>
      <c r="E18" s="9">
        <v>3320</v>
      </c>
      <c r="F18" s="10" t="s">
        <v>47</v>
      </c>
      <c r="G18" s="10" t="s">
        <v>48</v>
      </c>
      <c r="H18" s="7"/>
      <c r="I18" s="7" t="s">
        <v>49</v>
      </c>
      <c r="J18" s="7"/>
      <c r="K18" s="7"/>
      <c r="L18" s="7"/>
      <c r="M18" s="7"/>
      <c r="N18" s="7" t="s">
        <v>697</v>
      </c>
      <c r="O18" s="10" t="s">
        <v>51</v>
      </c>
      <c r="P18" s="7" t="s">
        <v>344</v>
      </c>
      <c r="Q18" s="10" t="s">
        <v>53</v>
      </c>
      <c r="R18" s="7" t="s">
        <v>698</v>
      </c>
      <c r="S18" s="7"/>
      <c r="T18" s="7" t="s">
        <v>699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11">
        <v>46041</v>
      </c>
      <c r="AP18" s="11">
        <v>46041</v>
      </c>
      <c r="AQ18" s="7">
        <v>2026</v>
      </c>
      <c r="AR18" s="13">
        <v>73</v>
      </c>
    </row>
    <row r="19" spans="1:44" s="2" customFormat="1" x14ac:dyDescent="0.25">
      <c r="A19" s="12" t="s">
        <v>44</v>
      </c>
      <c r="B19" s="7" t="s">
        <v>45</v>
      </c>
      <c r="C19" s="8" t="s">
        <v>700</v>
      </c>
      <c r="D19" s="7" t="str">
        <f>"01029450309"</f>
        <v>01029450309</v>
      </c>
      <c r="E19" s="9">
        <v>1014.21</v>
      </c>
      <c r="F19" s="10" t="s">
        <v>691</v>
      </c>
      <c r="G19" s="10"/>
      <c r="H19" s="7"/>
      <c r="I19" s="7"/>
      <c r="J19" s="7"/>
      <c r="K19" s="7"/>
      <c r="L19" s="7"/>
      <c r="M19" s="7"/>
      <c r="N19" s="7"/>
      <c r="O19" s="10" t="s">
        <v>692</v>
      </c>
      <c r="P19" s="7" t="s">
        <v>693</v>
      </c>
      <c r="Q19" s="10" t="s">
        <v>694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11">
        <v>46041</v>
      </c>
      <c r="AP19" s="11">
        <v>46041</v>
      </c>
      <c r="AQ19" s="7">
        <v>2026</v>
      </c>
      <c r="AR19" s="13">
        <v>15</v>
      </c>
    </row>
    <row r="20" spans="1:44" s="2" customFormat="1" x14ac:dyDescent="0.25">
      <c r="A20" s="12" t="s">
        <v>44</v>
      </c>
      <c r="B20" s="7" t="s">
        <v>45</v>
      </c>
      <c r="C20" s="8" t="s">
        <v>701</v>
      </c>
      <c r="D20" s="7" t="str">
        <f>"00787210327"</f>
        <v>00787210327</v>
      </c>
      <c r="E20" s="9">
        <v>578.02</v>
      </c>
      <c r="F20" s="10" t="s">
        <v>691</v>
      </c>
      <c r="G20" s="10"/>
      <c r="H20" s="7"/>
      <c r="I20" s="7"/>
      <c r="J20" s="7"/>
      <c r="K20" s="7"/>
      <c r="L20" s="7"/>
      <c r="M20" s="7"/>
      <c r="N20" s="7"/>
      <c r="O20" s="10" t="s">
        <v>692</v>
      </c>
      <c r="P20" s="7" t="s">
        <v>693</v>
      </c>
      <c r="Q20" s="10" t="s">
        <v>694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11">
        <v>46041</v>
      </c>
      <c r="AP20" s="11">
        <v>46041</v>
      </c>
      <c r="AQ20" s="7">
        <v>2026</v>
      </c>
      <c r="AR20" s="13">
        <v>15</v>
      </c>
    </row>
    <row r="21" spans="1:44" s="2" customFormat="1" x14ac:dyDescent="0.25">
      <c r="A21" s="12" t="s">
        <v>44</v>
      </c>
      <c r="B21" s="7" t="s">
        <v>45</v>
      </c>
      <c r="C21" s="8" t="s">
        <v>702</v>
      </c>
      <c r="D21" s="7" t="str">
        <f>"00676280324"</f>
        <v>00676280324</v>
      </c>
      <c r="E21" s="9">
        <v>2505.52</v>
      </c>
      <c r="F21" s="10" t="s">
        <v>691</v>
      </c>
      <c r="G21" s="10"/>
      <c r="H21" s="7"/>
      <c r="I21" s="7"/>
      <c r="J21" s="7"/>
      <c r="K21" s="7"/>
      <c r="L21" s="7"/>
      <c r="M21" s="7"/>
      <c r="N21" s="7"/>
      <c r="O21" s="10" t="s">
        <v>692</v>
      </c>
      <c r="P21" s="7" t="s">
        <v>693</v>
      </c>
      <c r="Q21" s="10" t="s">
        <v>694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11">
        <v>46041</v>
      </c>
      <c r="AP21" s="11">
        <v>46041</v>
      </c>
      <c r="AQ21" s="7">
        <v>2026</v>
      </c>
      <c r="AR21" s="13">
        <v>15</v>
      </c>
    </row>
    <row r="22" spans="1:44" s="2" customFormat="1" x14ac:dyDescent="0.25">
      <c r="A22" s="12" t="s">
        <v>44</v>
      </c>
      <c r="B22" s="7" t="s">
        <v>45</v>
      </c>
      <c r="C22" s="8" t="s">
        <v>703</v>
      </c>
      <c r="D22" s="7" t="str">
        <f>"01062370307"</f>
        <v>01062370307</v>
      </c>
      <c r="E22" s="9">
        <v>1967.77</v>
      </c>
      <c r="F22" s="10" t="s">
        <v>691</v>
      </c>
      <c r="G22" s="10"/>
      <c r="H22" s="7"/>
      <c r="I22" s="7"/>
      <c r="J22" s="7"/>
      <c r="K22" s="7"/>
      <c r="L22" s="7"/>
      <c r="M22" s="7"/>
      <c r="N22" s="7"/>
      <c r="O22" s="10" t="s">
        <v>692</v>
      </c>
      <c r="P22" s="7" t="s">
        <v>693</v>
      </c>
      <c r="Q22" s="10" t="s">
        <v>694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11">
        <v>46041</v>
      </c>
      <c r="AP22" s="11">
        <v>46041</v>
      </c>
      <c r="AQ22" s="7">
        <v>2026</v>
      </c>
      <c r="AR22" s="13">
        <v>15</v>
      </c>
    </row>
    <row r="23" spans="1:44" s="2" customFormat="1" x14ac:dyDescent="0.25">
      <c r="A23" s="12" t="s">
        <v>44</v>
      </c>
      <c r="B23" s="7" t="s">
        <v>45</v>
      </c>
      <c r="C23" s="8" t="s">
        <v>695</v>
      </c>
      <c r="D23" s="7" t="str">
        <f>"01832860934"</f>
        <v>01832860934</v>
      </c>
      <c r="E23" s="9">
        <v>7446.92</v>
      </c>
      <c r="F23" s="10" t="s">
        <v>691</v>
      </c>
      <c r="G23" s="10"/>
      <c r="H23" s="7"/>
      <c r="I23" s="7"/>
      <c r="J23" s="7"/>
      <c r="K23" s="7"/>
      <c r="L23" s="7"/>
      <c r="M23" s="7"/>
      <c r="N23" s="7"/>
      <c r="O23" s="10" t="s">
        <v>692</v>
      </c>
      <c r="P23" s="7" t="s">
        <v>693</v>
      </c>
      <c r="Q23" s="10" t="s">
        <v>694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11">
        <v>46041</v>
      </c>
      <c r="AP23" s="11">
        <v>46146</v>
      </c>
      <c r="AQ23" s="7">
        <v>2026</v>
      </c>
      <c r="AR23" s="13">
        <v>15</v>
      </c>
    </row>
    <row r="24" spans="1:44" s="2" customFormat="1" x14ac:dyDescent="0.25">
      <c r="A24" s="12" t="s">
        <v>44</v>
      </c>
      <c r="B24" s="7" t="s">
        <v>45</v>
      </c>
      <c r="C24" s="8" t="s">
        <v>704</v>
      </c>
      <c r="D24" s="7" t="str">
        <f>"02364700282"</f>
        <v>02364700282</v>
      </c>
      <c r="E24" s="9">
        <v>7041.16</v>
      </c>
      <c r="F24" s="10" t="s">
        <v>691</v>
      </c>
      <c r="G24" s="10"/>
      <c r="H24" s="7"/>
      <c r="I24" s="7"/>
      <c r="J24" s="7"/>
      <c r="K24" s="7"/>
      <c r="L24" s="7"/>
      <c r="M24" s="7"/>
      <c r="N24" s="7"/>
      <c r="O24" s="10" t="s">
        <v>692</v>
      </c>
      <c r="P24" s="7" t="s">
        <v>693</v>
      </c>
      <c r="Q24" s="10" t="s">
        <v>694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11">
        <v>46041</v>
      </c>
      <c r="AP24" s="11">
        <v>46041</v>
      </c>
      <c r="AQ24" s="7">
        <v>2026</v>
      </c>
      <c r="AR24" s="13">
        <v>15</v>
      </c>
    </row>
    <row r="25" spans="1:44" s="2" customFormat="1" x14ac:dyDescent="0.25">
      <c r="A25" s="12" t="s">
        <v>44</v>
      </c>
      <c r="B25" s="7" t="s">
        <v>45</v>
      </c>
      <c r="C25" s="8" t="s">
        <v>690</v>
      </c>
      <c r="D25" s="7" t="str">
        <f>"90155030324"</f>
        <v>90155030324</v>
      </c>
      <c r="E25" s="9">
        <v>5155.5600000000004</v>
      </c>
      <c r="F25" s="10" t="s">
        <v>691</v>
      </c>
      <c r="G25" s="10"/>
      <c r="H25" s="7"/>
      <c r="I25" s="7"/>
      <c r="J25" s="7"/>
      <c r="K25" s="7"/>
      <c r="L25" s="7"/>
      <c r="M25" s="7"/>
      <c r="N25" s="7"/>
      <c r="O25" s="10" t="s">
        <v>692</v>
      </c>
      <c r="P25" s="7" t="s">
        <v>693</v>
      </c>
      <c r="Q25" s="10" t="s">
        <v>694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11">
        <v>46041</v>
      </c>
      <c r="AP25" s="11">
        <v>46146</v>
      </c>
      <c r="AQ25" s="7">
        <v>2026</v>
      </c>
      <c r="AR25" s="13">
        <v>15</v>
      </c>
    </row>
    <row r="26" spans="1:44" s="2" customFormat="1" x14ac:dyDescent="0.25">
      <c r="A26" s="12" t="s">
        <v>44</v>
      </c>
      <c r="B26" s="7" t="s">
        <v>45</v>
      </c>
      <c r="C26" s="8" t="s">
        <v>705</v>
      </c>
      <c r="D26" s="7" t="str">
        <f>"02205070309"</f>
        <v>02205070309</v>
      </c>
      <c r="E26" s="9">
        <v>3756.3</v>
      </c>
      <c r="F26" s="10" t="s">
        <v>691</v>
      </c>
      <c r="G26" s="10"/>
      <c r="H26" s="7"/>
      <c r="I26" s="7"/>
      <c r="J26" s="7"/>
      <c r="K26" s="7"/>
      <c r="L26" s="7"/>
      <c r="M26" s="7"/>
      <c r="N26" s="7"/>
      <c r="O26" s="10" t="s">
        <v>692</v>
      </c>
      <c r="P26" s="7" t="s">
        <v>693</v>
      </c>
      <c r="Q26" s="10" t="s">
        <v>694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11">
        <v>46041</v>
      </c>
      <c r="AP26" s="11">
        <v>46041</v>
      </c>
      <c r="AQ26" s="7">
        <v>2026</v>
      </c>
      <c r="AR26" s="13">
        <v>15</v>
      </c>
    </row>
    <row r="27" spans="1:44" s="2" customFormat="1" x14ac:dyDescent="0.25">
      <c r="A27" s="12" t="s">
        <v>44</v>
      </c>
      <c r="B27" s="7" t="s">
        <v>45</v>
      </c>
      <c r="C27" s="8" t="s">
        <v>680</v>
      </c>
      <c r="D27" s="7" t="str">
        <f>"91087810932"</f>
        <v>91087810932</v>
      </c>
      <c r="E27" s="9">
        <v>6249.36</v>
      </c>
      <c r="F27" s="10" t="s">
        <v>47</v>
      </c>
      <c r="G27" s="10" t="s">
        <v>48</v>
      </c>
      <c r="H27" s="7"/>
      <c r="I27" s="7" t="s">
        <v>49</v>
      </c>
      <c r="J27" s="7"/>
      <c r="K27" s="7"/>
      <c r="L27" s="7"/>
      <c r="M27" s="7"/>
      <c r="N27" s="7" t="s">
        <v>681</v>
      </c>
      <c r="O27" s="10" t="s">
        <v>51</v>
      </c>
      <c r="P27" s="7" t="s">
        <v>52</v>
      </c>
      <c r="Q27" s="10" t="s">
        <v>53</v>
      </c>
      <c r="R27" s="7" t="s">
        <v>682</v>
      </c>
      <c r="S27" s="7"/>
      <c r="T27" s="7" t="s">
        <v>683</v>
      </c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11">
        <v>46042</v>
      </c>
      <c r="AP27" s="11">
        <v>46124</v>
      </c>
      <c r="AQ27" s="7">
        <v>2026</v>
      </c>
      <c r="AR27" s="13">
        <v>539</v>
      </c>
    </row>
    <row r="28" spans="1:44" s="2" customFormat="1" x14ac:dyDescent="0.25">
      <c r="A28" s="12" t="s">
        <v>44</v>
      </c>
      <c r="B28" s="7" t="s">
        <v>45</v>
      </c>
      <c r="C28" s="8" t="s">
        <v>680</v>
      </c>
      <c r="D28" s="7" t="str">
        <f>"91087810932"</f>
        <v>91087810932</v>
      </c>
      <c r="E28" s="9">
        <v>6720</v>
      </c>
      <c r="F28" s="10" t="s">
        <v>47</v>
      </c>
      <c r="G28" s="10" t="s">
        <v>48</v>
      </c>
      <c r="H28" s="7"/>
      <c r="I28" s="7" t="s">
        <v>49</v>
      </c>
      <c r="J28" s="7"/>
      <c r="K28" s="7"/>
      <c r="L28" s="7"/>
      <c r="M28" s="7"/>
      <c r="N28" s="7" t="s">
        <v>684</v>
      </c>
      <c r="O28" s="10" t="s">
        <v>51</v>
      </c>
      <c r="P28" s="7" t="s">
        <v>344</v>
      </c>
      <c r="Q28" s="10" t="s">
        <v>53</v>
      </c>
      <c r="R28" s="7" t="s">
        <v>685</v>
      </c>
      <c r="S28" s="7"/>
      <c r="T28" s="7" t="s">
        <v>683</v>
      </c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11">
        <v>46042</v>
      </c>
      <c r="AP28" s="11">
        <v>46124</v>
      </c>
      <c r="AQ28" s="7">
        <v>2026</v>
      </c>
      <c r="AR28" s="13">
        <v>88</v>
      </c>
    </row>
    <row r="29" spans="1:44" s="2" customFormat="1" ht="30" x14ac:dyDescent="0.25">
      <c r="A29" s="12" t="s">
        <v>44</v>
      </c>
      <c r="B29" s="7" t="s">
        <v>45</v>
      </c>
      <c r="C29" s="8" t="s">
        <v>686</v>
      </c>
      <c r="D29" s="7" t="str">
        <f>"90171430326"</f>
        <v>90171430326</v>
      </c>
      <c r="E29" s="9">
        <v>7000</v>
      </c>
      <c r="F29" s="10" t="s">
        <v>47</v>
      </c>
      <c r="G29" s="10" t="s">
        <v>48</v>
      </c>
      <c r="H29" s="7"/>
      <c r="I29" s="7" t="s">
        <v>49</v>
      </c>
      <c r="J29" s="7"/>
      <c r="K29" s="7"/>
      <c r="L29" s="7"/>
      <c r="M29" s="7"/>
      <c r="N29" s="7" t="s">
        <v>687</v>
      </c>
      <c r="O29" s="10" t="s">
        <v>51</v>
      </c>
      <c r="P29" s="7" t="s">
        <v>344</v>
      </c>
      <c r="Q29" s="10" t="s">
        <v>53</v>
      </c>
      <c r="R29" s="7" t="s">
        <v>688</v>
      </c>
      <c r="S29" s="7"/>
      <c r="T29" s="7" t="s">
        <v>689</v>
      </c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11">
        <v>46042</v>
      </c>
      <c r="AP29" s="11">
        <v>46042</v>
      </c>
      <c r="AQ29" s="7">
        <v>2026</v>
      </c>
      <c r="AR29" s="13">
        <v>86</v>
      </c>
    </row>
    <row r="30" spans="1:44" s="2" customFormat="1" x14ac:dyDescent="0.25">
      <c r="A30" s="12" t="s">
        <v>44</v>
      </c>
      <c r="B30" s="7" t="s">
        <v>45</v>
      </c>
      <c r="C30" s="8" t="s">
        <v>676</v>
      </c>
      <c r="D30" s="7" t="str">
        <f>"01856180300"</f>
        <v>01856180300</v>
      </c>
      <c r="E30" s="9">
        <v>3800</v>
      </c>
      <c r="F30" s="10" t="s">
        <v>47</v>
      </c>
      <c r="G30" s="10" t="s">
        <v>48</v>
      </c>
      <c r="H30" s="7"/>
      <c r="I30" s="7" t="s">
        <v>49</v>
      </c>
      <c r="J30" s="7"/>
      <c r="K30" s="7"/>
      <c r="L30" s="7"/>
      <c r="M30" s="7"/>
      <c r="N30" s="7" t="s">
        <v>677</v>
      </c>
      <c r="O30" s="10" t="s">
        <v>51</v>
      </c>
      <c r="P30" s="7" t="s">
        <v>344</v>
      </c>
      <c r="Q30" s="10" t="s">
        <v>53</v>
      </c>
      <c r="R30" s="7" t="s">
        <v>678</v>
      </c>
      <c r="S30" s="7"/>
      <c r="T30" s="7" t="s">
        <v>679</v>
      </c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11">
        <v>46043</v>
      </c>
      <c r="AP30" s="11">
        <v>46043</v>
      </c>
      <c r="AQ30" s="7">
        <v>2026</v>
      </c>
      <c r="AR30" s="13">
        <v>92</v>
      </c>
    </row>
    <row r="31" spans="1:44" s="2" customFormat="1" x14ac:dyDescent="0.25">
      <c r="A31" s="12" t="s">
        <v>44</v>
      </c>
      <c r="B31" s="7" t="s">
        <v>45</v>
      </c>
      <c r="C31" s="8" t="s">
        <v>660</v>
      </c>
      <c r="D31" s="7" t="str">
        <f>"91005510937"</f>
        <v>91005510937</v>
      </c>
      <c r="E31" s="9">
        <v>7000</v>
      </c>
      <c r="F31" s="10" t="s">
        <v>47</v>
      </c>
      <c r="G31" s="10" t="s">
        <v>48</v>
      </c>
      <c r="H31" s="7"/>
      <c r="I31" s="7" t="s">
        <v>49</v>
      </c>
      <c r="J31" s="7"/>
      <c r="K31" s="7"/>
      <c r="L31" s="7"/>
      <c r="M31" s="7"/>
      <c r="N31" s="7" t="s">
        <v>661</v>
      </c>
      <c r="O31" s="10" t="s">
        <v>51</v>
      </c>
      <c r="P31" s="7" t="s">
        <v>344</v>
      </c>
      <c r="Q31" s="10" t="s">
        <v>53</v>
      </c>
      <c r="R31" s="7" t="s">
        <v>662</v>
      </c>
      <c r="S31" s="7"/>
      <c r="T31" s="7" t="s">
        <v>663</v>
      </c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11">
        <v>46044</v>
      </c>
      <c r="AP31" s="11">
        <v>46044</v>
      </c>
      <c r="AQ31" s="7">
        <v>2026</v>
      </c>
      <c r="AR31" s="13">
        <v>104</v>
      </c>
    </row>
    <row r="32" spans="1:44" s="2" customFormat="1" x14ac:dyDescent="0.25">
      <c r="A32" s="12" t="s">
        <v>44</v>
      </c>
      <c r="B32" s="7" t="s">
        <v>45</v>
      </c>
      <c r="C32" s="8" t="s">
        <v>664</v>
      </c>
      <c r="D32" s="7" t="str">
        <f>"94139620309"</f>
        <v>94139620309</v>
      </c>
      <c r="E32" s="9">
        <v>2440</v>
      </c>
      <c r="F32" s="10" t="s">
        <v>47</v>
      </c>
      <c r="G32" s="10" t="s">
        <v>48</v>
      </c>
      <c r="H32" s="7"/>
      <c r="I32" s="7" t="s">
        <v>49</v>
      </c>
      <c r="J32" s="7"/>
      <c r="K32" s="7"/>
      <c r="L32" s="7"/>
      <c r="M32" s="7"/>
      <c r="N32" s="7" t="s">
        <v>665</v>
      </c>
      <c r="O32" s="10" t="s">
        <v>51</v>
      </c>
      <c r="P32" s="7" t="s">
        <v>344</v>
      </c>
      <c r="Q32" s="10" t="s">
        <v>53</v>
      </c>
      <c r="R32" s="7" t="s">
        <v>666</v>
      </c>
      <c r="S32" s="7"/>
      <c r="T32" s="7" t="s">
        <v>667</v>
      </c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11">
        <v>46044</v>
      </c>
      <c r="AP32" s="11">
        <v>46044</v>
      </c>
      <c r="AQ32" s="7">
        <v>2026</v>
      </c>
      <c r="AR32" s="13">
        <v>103</v>
      </c>
    </row>
    <row r="33" spans="1:44" s="2" customFormat="1" x14ac:dyDescent="0.25">
      <c r="A33" s="12" t="s">
        <v>44</v>
      </c>
      <c r="B33" s="7" t="s">
        <v>45</v>
      </c>
      <c r="C33" s="8" t="s">
        <v>668</v>
      </c>
      <c r="D33" s="7" t="str">
        <f>"80003060318"</f>
        <v>80003060318</v>
      </c>
      <c r="E33" s="9">
        <v>7000</v>
      </c>
      <c r="F33" s="10" t="s">
        <v>47</v>
      </c>
      <c r="G33" s="10" t="s">
        <v>48</v>
      </c>
      <c r="H33" s="7"/>
      <c r="I33" s="7" t="s">
        <v>49</v>
      </c>
      <c r="J33" s="7"/>
      <c r="K33" s="7"/>
      <c r="L33" s="7"/>
      <c r="M33" s="7"/>
      <c r="N33" s="7" t="s">
        <v>669</v>
      </c>
      <c r="O33" s="10" t="s">
        <v>51</v>
      </c>
      <c r="P33" s="7" t="s">
        <v>344</v>
      </c>
      <c r="Q33" s="10" t="s">
        <v>53</v>
      </c>
      <c r="R33" s="7" t="s">
        <v>670</v>
      </c>
      <c r="S33" s="7"/>
      <c r="T33" s="7" t="s">
        <v>671</v>
      </c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11">
        <v>46044</v>
      </c>
      <c r="AP33" s="11">
        <v>46044</v>
      </c>
      <c r="AQ33" s="7">
        <v>2026</v>
      </c>
      <c r="AR33" s="13">
        <v>102</v>
      </c>
    </row>
    <row r="34" spans="1:44" s="2" customFormat="1" x14ac:dyDescent="0.25">
      <c r="A34" s="12" t="s">
        <v>44</v>
      </c>
      <c r="B34" s="7" t="s">
        <v>45</v>
      </c>
      <c r="C34" s="8" t="s">
        <v>672</v>
      </c>
      <c r="D34" s="7" t="str">
        <f>"01179970932"</f>
        <v>01179970932</v>
      </c>
      <c r="E34" s="9">
        <v>3360</v>
      </c>
      <c r="F34" s="10" t="s">
        <v>47</v>
      </c>
      <c r="G34" s="10" t="s">
        <v>48</v>
      </c>
      <c r="H34" s="7"/>
      <c r="I34" s="7" t="s">
        <v>49</v>
      </c>
      <c r="J34" s="7"/>
      <c r="K34" s="7"/>
      <c r="L34" s="7"/>
      <c r="M34" s="7"/>
      <c r="N34" s="7" t="s">
        <v>673</v>
      </c>
      <c r="O34" s="10" t="s">
        <v>51</v>
      </c>
      <c r="P34" s="7" t="s">
        <v>344</v>
      </c>
      <c r="Q34" s="10" t="s">
        <v>53</v>
      </c>
      <c r="R34" s="7" t="s">
        <v>674</v>
      </c>
      <c r="S34" s="7"/>
      <c r="T34" s="7" t="s">
        <v>675</v>
      </c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11">
        <v>46044</v>
      </c>
      <c r="AP34" s="11">
        <v>46044</v>
      </c>
      <c r="AQ34" s="7">
        <v>2026</v>
      </c>
      <c r="AR34" s="13">
        <v>101</v>
      </c>
    </row>
    <row r="35" spans="1:44" s="2" customFormat="1" x14ac:dyDescent="0.25">
      <c r="A35" s="12" t="s">
        <v>44</v>
      </c>
      <c r="B35" s="7" t="s">
        <v>45</v>
      </c>
      <c r="C35" s="8" t="s">
        <v>653</v>
      </c>
      <c r="D35" s="7" t="str">
        <f>"94137870302"</f>
        <v>94137870302</v>
      </c>
      <c r="E35" s="9">
        <v>7000</v>
      </c>
      <c r="F35" s="10" t="s">
        <v>47</v>
      </c>
      <c r="G35" s="10" t="s">
        <v>48</v>
      </c>
      <c r="H35" s="7"/>
      <c r="I35" s="7" t="s">
        <v>49</v>
      </c>
      <c r="J35" s="7"/>
      <c r="K35" s="7"/>
      <c r="L35" s="7"/>
      <c r="M35" s="7"/>
      <c r="N35" s="7" t="s">
        <v>654</v>
      </c>
      <c r="O35" s="10" t="s">
        <v>51</v>
      </c>
      <c r="P35" s="7" t="s">
        <v>344</v>
      </c>
      <c r="Q35" s="10" t="s">
        <v>53</v>
      </c>
      <c r="R35" s="7" t="s">
        <v>655</v>
      </c>
      <c r="S35" s="7"/>
      <c r="T35" s="7" t="s">
        <v>656</v>
      </c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11">
        <v>46045</v>
      </c>
      <c r="AP35" s="11">
        <v>46045</v>
      </c>
      <c r="AQ35" s="7">
        <v>2026</v>
      </c>
      <c r="AR35" s="13">
        <v>114</v>
      </c>
    </row>
    <row r="36" spans="1:44" s="2" customFormat="1" x14ac:dyDescent="0.25">
      <c r="A36" s="12" t="s">
        <v>44</v>
      </c>
      <c r="B36" s="7" t="s">
        <v>45</v>
      </c>
      <c r="C36" s="8" t="s">
        <v>657</v>
      </c>
      <c r="D36" s="7" t="str">
        <f>"91028630316"</f>
        <v>91028630316</v>
      </c>
      <c r="E36" s="9">
        <v>7000</v>
      </c>
      <c r="F36" s="10" t="s">
        <v>47</v>
      </c>
      <c r="G36" s="10" t="s">
        <v>48</v>
      </c>
      <c r="H36" s="7"/>
      <c r="I36" s="7" t="s">
        <v>49</v>
      </c>
      <c r="J36" s="7"/>
      <c r="K36" s="7"/>
      <c r="L36" s="7"/>
      <c r="M36" s="7"/>
      <c r="N36" s="7" t="s">
        <v>658</v>
      </c>
      <c r="O36" s="10" t="s">
        <v>51</v>
      </c>
      <c r="P36" s="7" t="s">
        <v>344</v>
      </c>
      <c r="Q36" s="10" t="s">
        <v>53</v>
      </c>
      <c r="R36" s="7" t="s">
        <v>659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11">
        <v>46045</v>
      </c>
      <c r="AP36" s="11">
        <v>46045</v>
      </c>
      <c r="AQ36" s="7">
        <v>2026</v>
      </c>
      <c r="AR36" s="13">
        <v>111</v>
      </c>
    </row>
    <row r="37" spans="1:44" s="2" customFormat="1" x14ac:dyDescent="0.25">
      <c r="A37" s="12" t="s">
        <v>44</v>
      </c>
      <c r="B37" s="7" t="s">
        <v>45</v>
      </c>
      <c r="C37" s="8" t="s">
        <v>646</v>
      </c>
      <c r="D37" s="7" t="str">
        <f>"02755440308"</f>
        <v>02755440308</v>
      </c>
      <c r="E37" s="9">
        <v>4520</v>
      </c>
      <c r="F37" s="10" t="s">
        <v>47</v>
      </c>
      <c r="G37" s="10" t="s">
        <v>48</v>
      </c>
      <c r="H37" s="7"/>
      <c r="I37" s="7" t="s">
        <v>49</v>
      </c>
      <c r="J37" s="7"/>
      <c r="K37" s="7"/>
      <c r="L37" s="7"/>
      <c r="M37" s="7"/>
      <c r="N37" s="7" t="s">
        <v>647</v>
      </c>
      <c r="O37" s="10" t="s">
        <v>51</v>
      </c>
      <c r="P37" s="7" t="s">
        <v>344</v>
      </c>
      <c r="Q37" s="10" t="s">
        <v>53</v>
      </c>
      <c r="R37" s="7" t="s">
        <v>648</v>
      </c>
      <c r="S37" s="7"/>
      <c r="T37" s="7" t="s">
        <v>649</v>
      </c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11">
        <v>46049</v>
      </c>
      <c r="AP37" s="11">
        <v>46049</v>
      </c>
      <c r="AQ37" s="7">
        <v>2026</v>
      </c>
      <c r="AR37" s="13">
        <v>129</v>
      </c>
    </row>
    <row r="38" spans="1:44" s="2" customFormat="1" ht="30" x14ac:dyDescent="0.25">
      <c r="A38" s="12" t="s">
        <v>44</v>
      </c>
      <c r="B38" s="7" t="s">
        <v>45</v>
      </c>
      <c r="C38" s="8" t="s">
        <v>650</v>
      </c>
      <c r="D38" s="7" t="str">
        <f>"91071280936"</f>
        <v>91071280936</v>
      </c>
      <c r="E38" s="9">
        <v>5440</v>
      </c>
      <c r="F38" s="10" t="s">
        <v>47</v>
      </c>
      <c r="G38" s="10" t="s">
        <v>48</v>
      </c>
      <c r="H38" s="7"/>
      <c r="I38" s="7" t="s">
        <v>49</v>
      </c>
      <c r="J38" s="7"/>
      <c r="K38" s="7"/>
      <c r="L38" s="7"/>
      <c r="M38" s="7"/>
      <c r="N38" s="7" t="s">
        <v>651</v>
      </c>
      <c r="O38" s="10" t="s">
        <v>51</v>
      </c>
      <c r="P38" s="7" t="s">
        <v>344</v>
      </c>
      <c r="Q38" s="10" t="s">
        <v>53</v>
      </c>
      <c r="R38" s="7" t="s">
        <v>652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11">
        <v>46049</v>
      </c>
      <c r="AP38" s="11">
        <v>46049</v>
      </c>
      <c r="AQ38" s="7">
        <v>2026</v>
      </c>
      <c r="AR38" s="13">
        <v>128</v>
      </c>
    </row>
    <row r="39" spans="1:44" s="2" customFormat="1" x14ac:dyDescent="0.25">
      <c r="A39" s="12" t="s">
        <v>44</v>
      </c>
      <c r="B39" s="7" t="s">
        <v>45</v>
      </c>
      <c r="C39" s="8" t="s">
        <v>634</v>
      </c>
      <c r="D39" s="7" t="str">
        <f>"01502290305"</f>
        <v>01502290305</v>
      </c>
      <c r="E39" s="9">
        <v>7000</v>
      </c>
      <c r="F39" s="10" t="s">
        <v>47</v>
      </c>
      <c r="G39" s="10" t="s">
        <v>48</v>
      </c>
      <c r="H39" s="7"/>
      <c r="I39" s="7" t="s">
        <v>49</v>
      </c>
      <c r="J39" s="7"/>
      <c r="K39" s="7"/>
      <c r="L39" s="7"/>
      <c r="M39" s="7"/>
      <c r="N39" s="7" t="s">
        <v>635</v>
      </c>
      <c r="O39" s="10" t="s">
        <v>51</v>
      </c>
      <c r="P39" s="7" t="s">
        <v>344</v>
      </c>
      <c r="Q39" s="10" t="s">
        <v>53</v>
      </c>
      <c r="R39" s="7" t="s">
        <v>636</v>
      </c>
      <c r="S39" s="7"/>
      <c r="T39" s="7" t="s">
        <v>637</v>
      </c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11">
        <v>46050</v>
      </c>
      <c r="AP39" s="11">
        <v>46050</v>
      </c>
      <c r="AQ39" s="7">
        <v>2026</v>
      </c>
      <c r="AR39" s="13">
        <v>145</v>
      </c>
    </row>
    <row r="40" spans="1:44" s="2" customFormat="1" x14ac:dyDescent="0.25">
      <c r="A40" s="12" t="s">
        <v>44</v>
      </c>
      <c r="B40" s="7" t="s">
        <v>45</v>
      </c>
      <c r="C40" s="8" t="s">
        <v>638</v>
      </c>
      <c r="D40" s="7" t="str">
        <f>"90012670320"</f>
        <v>90012670320</v>
      </c>
      <c r="E40" s="9">
        <v>7000</v>
      </c>
      <c r="F40" s="10" t="s">
        <v>47</v>
      </c>
      <c r="G40" s="10" t="s">
        <v>48</v>
      </c>
      <c r="H40" s="7"/>
      <c r="I40" s="7" t="s">
        <v>49</v>
      </c>
      <c r="J40" s="7"/>
      <c r="K40" s="7"/>
      <c r="L40" s="7"/>
      <c r="M40" s="7"/>
      <c r="N40" s="7" t="s">
        <v>639</v>
      </c>
      <c r="O40" s="10" t="s">
        <v>51</v>
      </c>
      <c r="P40" s="7" t="s">
        <v>344</v>
      </c>
      <c r="Q40" s="10" t="s">
        <v>53</v>
      </c>
      <c r="R40" s="7" t="s">
        <v>640</v>
      </c>
      <c r="S40" s="7"/>
      <c r="T40" s="7" t="s">
        <v>641</v>
      </c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11">
        <v>46050</v>
      </c>
      <c r="AP40" s="11">
        <v>46050</v>
      </c>
      <c r="AQ40" s="7">
        <v>2026</v>
      </c>
      <c r="AR40" s="13">
        <v>138</v>
      </c>
    </row>
    <row r="41" spans="1:44" s="2" customFormat="1" x14ac:dyDescent="0.25">
      <c r="A41" s="12" t="s">
        <v>44</v>
      </c>
      <c r="B41" s="7" t="s">
        <v>45</v>
      </c>
      <c r="C41" s="8" t="s">
        <v>642</v>
      </c>
      <c r="D41" s="7" t="str">
        <f>"01937420931"</f>
        <v>01937420931</v>
      </c>
      <c r="E41" s="9">
        <v>1705.6</v>
      </c>
      <c r="F41" s="10" t="s">
        <v>47</v>
      </c>
      <c r="G41" s="10" t="s">
        <v>48</v>
      </c>
      <c r="H41" s="7"/>
      <c r="I41" s="7" t="s">
        <v>49</v>
      </c>
      <c r="J41" s="7"/>
      <c r="K41" s="7"/>
      <c r="L41" s="7"/>
      <c r="M41" s="7"/>
      <c r="N41" s="7" t="s">
        <v>643</v>
      </c>
      <c r="O41" s="10" t="s">
        <v>51</v>
      </c>
      <c r="P41" s="7" t="s">
        <v>344</v>
      </c>
      <c r="Q41" s="10" t="s">
        <v>53</v>
      </c>
      <c r="R41" s="7" t="s">
        <v>644</v>
      </c>
      <c r="S41" s="7"/>
      <c r="T41" s="7" t="s">
        <v>645</v>
      </c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11">
        <v>46050</v>
      </c>
      <c r="AP41" s="11">
        <v>46050</v>
      </c>
      <c r="AQ41" s="7">
        <v>2026</v>
      </c>
      <c r="AR41" s="13">
        <v>137</v>
      </c>
    </row>
    <row r="42" spans="1:44" s="2" customFormat="1" x14ac:dyDescent="0.25">
      <c r="A42" s="12" t="s">
        <v>44</v>
      </c>
      <c r="B42" s="7" t="s">
        <v>45</v>
      </c>
      <c r="C42" s="8" t="s">
        <v>631</v>
      </c>
      <c r="D42" s="7" t="str">
        <f>"02991370301"</f>
        <v>02991370301</v>
      </c>
      <c r="E42" s="9">
        <v>2400</v>
      </c>
      <c r="F42" s="10" t="s">
        <v>47</v>
      </c>
      <c r="G42" s="10" t="s">
        <v>48</v>
      </c>
      <c r="H42" s="7"/>
      <c r="I42" s="7" t="s">
        <v>49</v>
      </c>
      <c r="J42" s="7"/>
      <c r="K42" s="7"/>
      <c r="L42" s="7"/>
      <c r="M42" s="7"/>
      <c r="N42" s="7" t="s">
        <v>632</v>
      </c>
      <c r="O42" s="10" t="s">
        <v>51</v>
      </c>
      <c r="P42" s="7" t="s">
        <v>344</v>
      </c>
      <c r="Q42" s="10" t="s">
        <v>53</v>
      </c>
      <c r="R42" s="7" t="s">
        <v>633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11">
        <v>46055</v>
      </c>
      <c r="AP42" s="11">
        <v>46055</v>
      </c>
      <c r="AQ42" s="7">
        <v>2026</v>
      </c>
      <c r="AR42" s="13">
        <v>165</v>
      </c>
    </row>
    <row r="43" spans="1:44" s="2" customFormat="1" x14ac:dyDescent="0.25">
      <c r="A43" s="12" t="s">
        <v>44</v>
      </c>
      <c r="B43" s="7" t="s">
        <v>45</v>
      </c>
      <c r="C43" s="8" t="s">
        <v>627</v>
      </c>
      <c r="D43" s="7" t="str">
        <f>"80007020318"</f>
        <v>80007020318</v>
      </c>
      <c r="E43" s="9">
        <v>7000</v>
      </c>
      <c r="F43" s="10" t="s">
        <v>47</v>
      </c>
      <c r="G43" s="10" t="s">
        <v>48</v>
      </c>
      <c r="H43" s="7"/>
      <c r="I43" s="7" t="s">
        <v>49</v>
      </c>
      <c r="J43" s="7"/>
      <c r="K43" s="7"/>
      <c r="L43" s="7"/>
      <c r="M43" s="7"/>
      <c r="N43" s="7" t="s">
        <v>628</v>
      </c>
      <c r="O43" s="10" t="s">
        <v>51</v>
      </c>
      <c r="P43" s="7" t="s">
        <v>344</v>
      </c>
      <c r="Q43" s="10" t="s">
        <v>53</v>
      </c>
      <c r="R43" s="7" t="s">
        <v>629</v>
      </c>
      <c r="S43" s="7"/>
      <c r="T43" s="7" t="s">
        <v>630</v>
      </c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11">
        <v>46056</v>
      </c>
      <c r="AP43" s="11">
        <v>46056</v>
      </c>
      <c r="AQ43" s="7">
        <v>2026</v>
      </c>
      <c r="AR43" s="13">
        <v>167</v>
      </c>
    </row>
    <row r="44" spans="1:44" s="2" customFormat="1" x14ac:dyDescent="0.25">
      <c r="A44" s="12" t="s">
        <v>44</v>
      </c>
      <c r="B44" s="7" t="s">
        <v>45</v>
      </c>
      <c r="C44" s="8" t="s">
        <v>619</v>
      </c>
      <c r="D44" s="7" t="str">
        <f>"91058160937"</f>
        <v>91058160937</v>
      </c>
      <c r="E44" s="9">
        <v>7000</v>
      </c>
      <c r="F44" s="10" t="s">
        <v>47</v>
      </c>
      <c r="G44" s="10" t="s">
        <v>48</v>
      </c>
      <c r="H44" s="7"/>
      <c r="I44" s="7" t="s">
        <v>49</v>
      </c>
      <c r="J44" s="7"/>
      <c r="K44" s="7"/>
      <c r="L44" s="7"/>
      <c r="M44" s="7"/>
      <c r="N44" s="7" t="s">
        <v>620</v>
      </c>
      <c r="O44" s="10" t="s">
        <v>51</v>
      </c>
      <c r="P44" s="7" t="s">
        <v>344</v>
      </c>
      <c r="Q44" s="10" t="s">
        <v>53</v>
      </c>
      <c r="R44" s="7" t="s">
        <v>621</v>
      </c>
      <c r="S44" s="7"/>
      <c r="T44" s="7" t="s">
        <v>622</v>
      </c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11">
        <v>46058</v>
      </c>
      <c r="AP44" s="11">
        <v>46058</v>
      </c>
      <c r="AQ44" s="7">
        <v>2026</v>
      </c>
      <c r="AR44" s="13">
        <v>192</v>
      </c>
    </row>
    <row r="45" spans="1:44" s="2" customFormat="1" x14ac:dyDescent="0.25">
      <c r="A45" s="12" t="s">
        <v>44</v>
      </c>
      <c r="B45" s="7" t="s">
        <v>45</v>
      </c>
      <c r="C45" s="8" t="s">
        <v>623</v>
      </c>
      <c r="D45" s="7" t="str">
        <f>"01961530936"</f>
        <v>01961530936</v>
      </c>
      <c r="E45" s="9">
        <v>5099.6499999999996</v>
      </c>
      <c r="F45" s="10" t="s">
        <v>47</v>
      </c>
      <c r="G45" s="10" t="s">
        <v>48</v>
      </c>
      <c r="H45" s="7"/>
      <c r="I45" s="7" t="s">
        <v>49</v>
      </c>
      <c r="J45" s="7"/>
      <c r="K45" s="7"/>
      <c r="L45" s="7"/>
      <c r="M45" s="7"/>
      <c r="N45" s="7" t="s">
        <v>624</v>
      </c>
      <c r="O45" s="10" t="s">
        <v>51</v>
      </c>
      <c r="P45" s="7" t="s">
        <v>344</v>
      </c>
      <c r="Q45" s="10" t="s">
        <v>53</v>
      </c>
      <c r="R45" s="7" t="s">
        <v>625</v>
      </c>
      <c r="S45" s="7"/>
      <c r="T45" s="7" t="s">
        <v>626</v>
      </c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11">
        <v>46058</v>
      </c>
      <c r="AP45" s="11">
        <v>46058</v>
      </c>
      <c r="AQ45" s="7">
        <v>2026</v>
      </c>
      <c r="AR45" s="13">
        <v>191</v>
      </c>
    </row>
    <row r="46" spans="1:44" s="2" customFormat="1" x14ac:dyDescent="0.25">
      <c r="A46" s="12" t="s">
        <v>44</v>
      </c>
      <c r="B46" s="7" t="s">
        <v>45</v>
      </c>
      <c r="C46" s="8" t="s">
        <v>615</v>
      </c>
      <c r="D46" s="7" t="str">
        <f>"90009570319"</f>
        <v>90009570319</v>
      </c>
      <c r="E46" s="9">
        <v>6048</v>
      </c>
      <c r="F46" s="10" t="s">
        <v>47</v>
      </c>
      <c r="G46" s="10" t="s">
        <v>48</v>
      </c>
      <c r="H46" s="7"/>
      <c r="I46" s="7" t="s">
        <v>49</v>
      </c>
      <c r="J46" s="7"/>
      <c r="K46" s="7"/>
      <c r="L46" s="7"/>
      <c r="M46" s="7"/>
      <c r="N46" s="7" t="s">
        <v>616</v>
      </c>
      <c r="O46" s="10" t="s">
        <v>51</v>
      </c>
      <c r="P46" s="7" t="s">
        <v>344</v>
      </c>
      <c r="Q46" s="10" t="s">
        <v>53</v>
      </c>
      <c r="R46" s="7" t="s">
        <v>617</v>
      </c>
      <c r="S46" s="7"/>
      <c r="T46" s="7" t="s">
        <v>618</v>
      </c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11">
        <v>46066</v>
      </c>
      <c r="AP46" s="11">
        <v>46066</v>
      </c>
      <c r="AQ46" s="7">
        <v>2026</v>
      </c>
      <c r="AR46" s="13">
        <v>236</v>
      </c>
    </row>
    <row r="47" spans="1:44" s="2" customFormat="1" x14ac:dyDescent="0.25">
      <c r="A47" s="12" t="s">
        <v>44</v>
      </c>
      <c r="B47" s="7" t="s">
        <v>45</v>
      </c>
      <c r="C47" s="8" t="s">
        <v>608</v>
      </c>
      <c r="D47" s="7" t="str">
        <f>"03015670304"</f>
        <v>03015670304</v>
      </c>
      <c r="E47" s="9">
        <v>7000</v>
      </c>
      <c r="F47" s="10" t="s">
        <v>47</v>
      </c>
      <c r="G47" s="10" t="s">
        <v>48</v>
      </c>
      <c r="H47" s="7"/>
      <c r="I47" s="7" t="s">
        <v>49</v>
      </c>
      <c r="J47" s="7"/>
      <c r="K47" s="7"/>
      <c r="L47" s="7"/>
      <c r="M47" s="7"/>
      <c r="N47" s="7" t="s">
        <v>609</v>
      </c>
      <c r="O47" s="10" t="s">
        <v>51</v>
      </c>
      <c r="P47" s="7" t="s">
        <v>344</v>
      </c>
      <c r="Q47" s="10" t="s">
        <v>53</v>
      </c>
      <c r="R47" s="7" t="s">
        <v>610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11">
        <v>46069</v>
      </c>
      <c r="AP47" s="11">
        <v>46069</v>
      </c>
      <c r="AQ47" s="7">
        <v>2026</v>
      </c>
      <c r="AR47" s="13">
        <v>248</v>
      </c>
    </row>
    <row r="48" spans="1:44" s="2" customFormat="1" x14ac:dyDescent="0.25">
      <c r="A48" s="12" t="s">
        <v>44</v>
      </c>
      <c r="B48" s="7" t="s">
        <v>45</v>
      </c>
      <c r="C48" s="8" t="s">
        <v>611</v>
      </c>
      <c r="D48" s="7" t="str">
        <f>"01351510308"</f>
        <v>01351510308</v>
      </c>
      <c r="E48" s="9">
        <v>7000</v>
      </c>
      <c r="F48" s="10" t="s">
        <v>47</v>
      </c>
      <c r="G48" s="10" t="s">
        <v>48</v>
      </c>
      <c r="H48" s="7"/>
      <c r="I48" s="7" t="s">
        <v>49</v>
      </c>
      <c r="J48" s="7"/>
      <c r="K48" s="7"/>
      <c r="L48" s="7"/>
      <c r="M48" s="7"/>
      <c r="N48" s="7" t="s">
        <v>612</v>
      </c>
      <c r="O48" s="10" t="s">
        <v>51</v>
      </c>
      <c r="P48" s="7" t="s">
        <v>344</v>
      </c>
      <c r="Q48" s="10" t="s">
        <v>53</v>
      </c>
      <c r="R48" s="7" t="s">
        <v>613</v>
      </c>
      <c r="S48" s="7"/>
      <c r="T48" s="7" t="s">
        <v>614</v>
      </c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11">
        <v>46069</v>
      </c>
      <c r="AP48" s="11">
        <v>46069</v>
      </c>
      <c r="AQ48" s="7">
        <v>2026</v>
      </c>
      <c r="AR48" s="13">
        <v>239</v>
      </c>
    </row>
    <row r="49" spans="1:44" s="2" customFormat="1" x14ac:dyDescent="0.25">
      <c r="A49" s="12" t="s">
        <v>44</v>
      </c>
      <c r="B49" s="7" t="s">
        <v>45</v>
      </c>
      <c r="C49" s="8" t="s">
        <v>596</v>
      </c>
      <c r="D49" s="7" t="str">
        <f>"91000570936"</f>
        <v>91000570936</v>
      </c>
      <c r="E49" s="9">
        <v>7000</v>
      </c>
      <c r="F49" s="10" t="s">
        <v>47</v>
      </c>
      <c r="G49" s="10" t="s">
        <v>48</v>
      </c>
      <c r="H49" s="7"/>
      <c r="I49" s="7" t="s">
        <v>49</v>
      </c>
      <c r="J49" s="7"/>
      <c r="K49" s="7"/>
      <c r="L49" s="7"/>
      <c r="M49" s="7"/>
      <c r="N49" s="7" t="s">
        <v>597</v>
      </c>
      <c r="O49" s="10" t="s">
        <v>51</v>
      </c>
      <c r="P49" s="7" t="s">
        <v>344</v>
      </c>
      <c r="Q49" s="10" t="s">
        <v>53</v>
      </c>
      <c r="R49" s="7" t="s">
        <v>598</v>
      </c>
      <c r="S49" s="7"/>
      <c r="T49" s="7" t="s">
        <v>599</v>
      </c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11">
        <v>46072</v>
      </c>
      <c r="AP49" s="11">
        <v>46072</v>
      </c>
      <c r="AQ49" s="7">
        <v>2026</v>
      </c>
      <c r="AR49" s="13">
        <v>266</v>
      </c>
    </row>
    <row r="50" spans="1:44" s="2" customFormat="1" x14ac:dyDescent="0.25">
      <c r="A50" s="12" t="s">
        <v>44</v>
      </c>
      <c r="B50" s="7" t="s">
        <v>45</v>
      </c>
      <c r="C50" s="8" t="s">
        <v>600</v>
      </c>
      <c r="D50" s="7" t="str">
        <f>"90012090933"</f>
        <v>90012090933</v>
      </c>
      <c r="E50" s="9">
        <v>7000</v>
      </c>
      <c r="F50" s="10" t="s">
        <v>47</v>
      </c>
      <c r="G50" s="10" t="s">
        <v>48</v>
      </c>
      <c r="H50" s="7"/>
      <c r="I50" s="7" t="s">
        <v>49</v>
      </c>
      <c r="J50" s="7"/>
      <c r="K50" s="7"/>
      <c r="L50" s="7"/>
      <c r="M50" s="7"/>
      <c r="N50" s="7" t="s">
        <v>601</v>
      </c>
      <c r="O50" s="10" t="s">
        <v>51</v>
      </c>
      <c r="P50" s="7" t="s">
        <v>344</v>
      </c>
      <c r="Q50" s="10" t="s">
        <v>53</v>
      </c>
      <c r="R50" s="7" t="s">
        <v>602</v>
      </c>
      <c r="S50" s="7"/>
      <c r="T50" s="7" t="s">
        <v>603</v>
      </c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11">
        <v>46072</v>
      </c>
      <c r="AP50" s="11">
        <v>46072</v>
      </c>
      <c r="AQ50" s="7">
        <v>2026</v>
      </c>
      <c r="AR50" s="13">
        <v>262</v>
      </c>
    </row>
    <row r="51" spans="1:44" s="2" customFormat="1" x14ac:dyDescent="0.25">
      <c r="A51" s="12" t="s">
        <v>44</v>
      </c>
      <c r="B51" s="7" t="s">
        <v>45</v>
      </c>
      <c r="C51" s="8" t="s">
        <v>604</v>
      </c>
      <c r="D51" s="7" t="str">
        <f>"02181920303"</f>
        <v>02181920303</v>
      </c>
      <c r="E51" s="9">
        <v>6947.2</v>
      </c>
      <c r="F51" s="10" t="s">
        <v>47</v>
      </c>
      <c r="G51" s="10" t="s">
        <v>48</v>
      </c>
      <c r="H51" s="7"/>
      <c r="I51" s="7" t="s">
        <v>49</v>
      </c>
      <c r="J51" s="7"/>
      <c r="K51" s="7"/>
      <c r="L51" s="7"/>
      <c r="M51" s="7"/>
      <c r="N51" s="7" t="s">
        <v>605</v>
      </c>
      <c r="O51" s="10" t="s">
        <v>51</v>
      </c>
      <c r="P51" s="7" t="s">
        <v>344</v>
      </c>
      <c r="Q51" s="10" t="s">
        <v>53</v>
      </c>
      <c r="R51" s="7" t="s">
        <v>606</v>
      </c>
      <c r="S51" s="7"/>
      <c r="T51" s="7" t="s">
        <v>607</v>
      </c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11">
        <v>46072</v>
      </c>
      <c r="AP51" s="11">
        <v>46072</v>
      </c>
      <c r="AQ51" s="7">
        <v>2026</v>
      </c>
      <c r="AR51" s="13">
        <v>261</v>
      </c>
    </row>
    <row r="52" spans="1:44" s="2" customFormat="1" x14ac:dyDescent="0.25">
      <c r="A52" s="12" t="s">
        <v>44</v>
      </c>
      <c r="B52" s="7" t="s">
        <v>45</v>
      </c>
      <c r="C52" s="8" t="s">
        <v>588</v>
      </c>
      <c r="D52" s="7" t="str">
        <f>"94029630301"</f>
        <v>94029630301</v>
      </c>
      <c r="E52" s="9">
        <v>7000</v>
      </c>
      <c r="F52" s="10" t="s">
        <v>47</v>
      </c>
      <c r="G52" s="10" t="s">
        <v>48</v>
      </c>
      <c r="H52" s="7"/>
      <c r="I52" s="7" t="s">
        <v>49</v>
      </c>
      <c r="J52" s="7"/>
      <c r="K52" s="7"/>
      <c r="L52" s="7"/>
      <c r="M52" s="7"/>
      <c r="N52" s="7" t="s">
        <v>589</v>
      </c>
      <c r="O52" s="10" t="s">
        <v>51</v>
      </c>
      <c r="P52" s="7" t="s">
        <v>344</v>
      </c>
      <c r="Q52" s="10" t="s">
        <v>53</v>
      </c>
      <c r="R52" s="7" t="s">
        <v>590</v>
      </c>
      <c r="S52" s="7"/>
      <c r="T52" s="7" t="s">
        <v>591</v>
      </c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11">
        <v>46073</v>
      </c>
      <c r="AP52" s="11">
        <v>46073</v>
      </c>
      <c r="AQ52" s="7">
        <v>2026</v>
      </c>
      <c r="AR52" s="13">
        <v>279</v>
      </c>
    </row>
    <row r="53" spans="1:44" s="2" customFormat="1" x14ac:dyDescent="0.25">
      <c r="A53" s="12" t="s">
        <v>44</v>
      </c>
      <c r="B53" s="7" t="s">
        <v>45</v>
      </c>
      <c r="C53" s="8" t="s">
        <v>592</v>
      </c>
      <c r="D53" s="7" t="str">
        <f>"90170640321"</f>
        <v>90170640321</v>
      </c>
      <c r="E53" s="9">
        <v>6000</v>
      </c>
      <c r="F53" s="10" t="s">
        <v>47</v>
      </c>
      <c r="G53" s="10" t="s">
        <v>48</v>
      </c>
      <c r="H53" s="7"/>
      <c r="I53" s="7" t="s">
        <v>49</v>
      </c>
      <c r="J53" s="7"/>
      <c r="K53" s="7"/>
      <c r="L53" s="7"/>
      <c r="M53" s="7"/>
      <c r="N53" s="7" t="s">
        <v>593</v>
      </c>
      <c r="O53" s="10" t="s">
        <v>51</v>
      </c>
      <c r="P53" s="7" t="s">
        <v>344</v>
      </c>
      <c r="Q53" s="10" t="s">
        <v>53</v>
      </c>
      <c r="R53" s="7" t="s">
        <v>594</v>
      </c>
      <c r="S53" s="7"/>
      <c r="T53" s="7" t="s">
        <v>595</v>
      </c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11">
        <v>46073</v>
      </c>
      <c r="AP53" s="11">
        <v>46073</v>
      </c>
      <c r="AQ53" s="7">
        <v>2026</v>
      </c>
      <c r="AR53" s="13">
        <v>271</v>
      </c>
    </row>
    <row r="54" spans="1:44" s="2" customFormat="1" x14ac:dyDescent="0.25">
      <c r="A54" s="12" t="s">
        <v>44</v>
      </c>
      <c r="B54" s="7" t="s">
        <v>45</v>
      </c>
      <c r="C54" s="8" t="s">
        <v>584</v>
      </c>
      <c r="D54" s="7" t="str">
        <f>"03063450302"</f>
        <v>03063450302</v>
      </c>
      <c r="E54" s="9">
        <v>3146.4</v>
      </c>
      <c r="F54" s="10" t="s">
        <v>47</v>
      </c>
      <c r="G54" s="10" t="s">
        <v>48</v>
      </c>
      <c r="H54" s="7"/>
      <c r="I54" s="7" t="s">
        <v>49</v>
      </c>
      <c r="J54" s="7"/>
      <c r="K54" s="7"/>
      <c r="L54" s="7"/>
      <c r="M54" s="7"/>
      <c r="N54" s="7" t="s">
        <v>585</v>
      </c>
      <c r="O54" s="10" t="s">
        <v>51</v>
      </c>
      <c r="P54" s="7" t="s">
        <v>344</v>
      </c>
      <c r="Q54" s="10" t="s">
        <v>53</v>
      </c>
      <c r="R54" s="7" t="s">
        <v>586</v>
      </c>
      <c r="S54" s="7"/>
      <c r="T54" s="7" t="s">
        <v>587</v>
      </c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11">
        <v>46076</v>
      </c>
      <c r="AP54" s="11">
        <v>46076</v>
      </c>
      <c r="AQ54" s="7">
        <v>2026</v>
      </c>
      <c r="AR54" s="13">
        <v>282</v>
      </c>
    </row>
    <row r="55" spans="1:44" s="2" customFormat="1" x14ac:dyDescent="0.25">
      <c r="A55" s="12" t="s">
        <v>44</v>
      </c>
      <c r="B55" s="7" t="s">
        <v>45</v>
      </c>
      <c r="C55" s="8" t="s">
        <v>576</v>
      </c>
      <c r="D55" s="7" t="str">
        <f>"00528060304"</f>
        <v>00528060304</v>
      </c>
      <c r="E55" s="9">
        <v>5320</v>
      </c>
      <c r="F55" s="10" t="s">
        <v>47</v>
      </c>
      <c r="G55" s="10" t="s">
        <v>48</v>
      </c>
      <c r="H55" s="7"/>
      <c r="I55" s="7" t="s">
        <v>49</v>
      </c>
      <c r="J55" s="7"/>
      <c r="K55" s="7"/>
      <c r="L55" s="7"/>
      <c r="M55" s="7"/>
      <c r="N55" s="7" t="s">
        <v>577</v>
      </c>
      <c r="O55" s="10" t="s">
        <v>51</v>
      </c>
      <c r="P55" s="7" t="s">
        <v>344</v>
      </c>
      <c r="Q55" s="10" t="s">
        <v>53</v>
      </c>
      <c r="R55" s="7" t="s">
        <v>578</v>
      </c>
      <c r="S55" s="7"/>
      <c r="T55" s="7" t="s">
        <v>579</v>
      </c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11">
        <v>46077</v>
      </c>
      <c r="AP55" s="11">
        <v>46077</v>
      </c>
      <c r="AQ55" s="7">
        <v>2026</v>
      </c>
      <c r="AR55" s="13">
        <v>287</v>
      </c>
    </row>
    <row r="56" spans="1:44" s="2" customFormat="1" x14ac:dyDescent="0.25">
      <c r="A56" s="12" t="s">
        <v>44</v>
      </c>
      <c r="B56" s="7" t="s">
        <v>45</v>
      </c>
      <c r="C56" s="8" t="s">
        <v>580</v>
      </c>
      <c r="D56" s="7" t="str">
        <f>"90036620319"</f>
        <v>90036620319</v>
      </c>
      <c r="E56" s="9">
        <v>6560</v>
      </c>
      <c r="F56" s="10" t="s">
        <v>47</v>
      </c>
      <c r="G56" s="10" t="s">
        <v>48</v>
      </c>
      <c r="H56" s="7"/>
      <c r="I56" s="7" t="s">
        <v>49</v>
      </c>
      <c r="J56" s="7"/>
      <c r="K56" s="7"/>
      <c r="L56" s="7"/>
      <c r="M56" s="7"/>
      <c r="N56" s="7" t="s">
        <v>581</v>
      </c>
      <c r="O56" s="10" t="s">
        <v>51</v>
      </c>
      <c r="P56" s="7" t="s">
        <v>344</v>
      </c>
      <c r="Q56" s="10" t="s">
        <v>53</v>
      </c>
      <c r="R56" s="7" t="s">
        <v>582</v>
      </c>
      <c r="S56" s="7"/>
      <c r="T56" s="7" t="s">
        <v>583</v>
      </c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11">
        <v>46077</v>
      </c>
      <c r="AP56" s="11">
        <v>46077</v>
      </c>
      <c r="AQ56" s="7">
        <v>2026</v>
      </c>
      <c r="AR56" s="13">
        <v>286</v>
      </c>
    </row>
    <row r="57" spans="1:44" s="2" customFormat="1" x14ac:dyDescent="0.25">
      <c r="A57" s="12" t="s">
        <v>44</v>
      </c>
      <c r="B57" s="7" t="s">
        <v>45</v>
      </c>
      <c r="C57" s="8" t="s">
        <v>561</v>
      </c>
      <c r="D57" s="7" t="str">
        <f>"91002390937"</f>
        <v>91002390937</v>
      </c>
      <c r="E57" s="9">
        <v>7000</v>
      </c>
      <c r="F57" s="10" t="s">
        <v>47</v>
      </c>
      <c r="G57" s="10" t="s">
        <v>48</v>
      </c>
      <c r="H57" s="7"/>
      <c r="I57" s="7" t="s">
        <v>49</v>
      </c>
      <c r="J57" s="7"/>
      <c r="K57" s="7"/>
      <c r="L57" s="7"/>
      <c r="M57" s="7"/>
      <c r="N57" s="7" t="s">
        <v>562</v>
      </c>
      <c r="O57" s="10" t="s">
        <v>51</v>
      </c>
      <c r="P57" s="7" t="s">
        <v>344</v>
      </c>
      <c r="Q57" s="10" t="s">
        <v>53</v>
      </c>
      <c r="R57" s="7" t="s">
        <v>563</v>
      </c>
      <c r="S57" s="7"/>
      <c r="T57" s="7" t="s">
        <v>564</v>
      </c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11">
        <v>46078</v>
      </c>
      <c r="AP57" s="11">
        <v>46078</v>
      </c>
      <c r="AQ57" s="7">
        <v>2026</v>
      </c>
      <c r="AR57" s="13">
        <v>296</v>
      </c>
    </row>
    <row r="58" spans="1:44" s="2" customFormat="1" x14ac:dyDescent="0.25">
      <c r="A58" s="12" t="s">
        <v>44</v>
      </c>
      <c r="B58" s="7" t="s">
        <v>45</v>
      </c>
      <c r="C58" s="8" t="s">
        <v>565</v>
      </c>
      <c r="D58" s="7" t="str">
        <f>"84007220308"</f>
        <v>84007220308</v>
      </c>
      <c r="E58" s="9">
        <v>7000</v>
      </c>
      <c r="F58" s="10" t="s">
        <v>47</v>
      </c>
      <c r="G58" s="10" t="s">
        <v>48</v>
      </c>
      <c r="H58" s="7"/>
      <c r="I58" s="7" t="s">
        <v>49</v>
      </c>
      <c r="J58" s="7"/>
      <c r="K58" s="7"/>
      <c r="L58" s="7"/>
      <c r="M58" s="7"/>
      <c r="N58" s="7" t="s">
        <v>566</v>
      </c>
      <c r="O58" s="10" t="s">
        <v>51</v>
      </c>
      <c r="P58" s="7" t="s">
        <v>344</v>
      </c>
      <c r="Q58" s="10" t="s">
        <v>53</v>
      </c>
      <c r="R58" s="7" t="s">
        <v>567</v>
      </c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11">
        <v>46078</v>
      </c>
      <c r="AP58" s="11">
        <v>46078</v>
      </c>
      <c r="AQ58" s="7">
        <v>2026</v>
      </c>
      <c r="AR58" s="13">
        <v>295</v>
      </c>
    </row>
    <row r="59" spans="1:44" s="2" customFormat="1" x14ac:dyDescent="0.25">
      <c r="A59" s="12" t="s">
        <v>44</v>
      </c>
      <c r="B59" s="7" t="s">
        <v>45</v>
      </c>
      <c r="C59" s="8" t="s">
        <v>568</v>
      </c>
      <c r="D59" s="7" t="str">
        <f>"02672690308"</f>
        <v>02672690308</v>
      </c>
      <c r="E59" s="9">
        <v>7000</v>
      </c>
      <c r="F59" s="10" t="s">
        <v>47</v>
      </c>
      <c r="G59" s="10" t="s">
        <v>48</v>
      </c>
      <c r="H59" s="7"/>
      <c r="I59" s="7" t="s">
        <v>49</v>
      </c>
      <c r="J59" s="7"/>
      <c r="K59" s="7"/>
      <c r="L59" s="7"/>
      <c r="M59" s="7"/>
      <c r="N59" s="7" t="s">
        <v>569</v>
      </c>
      <c r="O59" s="10" t="s">
        <v>51</v>
      </c>
      <c r="P59" s="7" t="s">
        <v>344</v>
      </c>
      <c r="Q59" s="10" t="s">
        <v>53</v>
      </c>
      <c r="R59" s="7" t="s">
        <v>570</v>
      </c>
      <c r="S59" s="7"/>
      <c r="T59" s="7" t="s">
        <v>571</v>
      </c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11">
        <v>46078</v>
      </c>
      <c r="AP59" s="11">
        <v>46078</v>
      </c>
      <c r="AQ59" s="7">
        <v>2026</v>
      </c>
      <c r="AR59" s="13">
        <v>293</v>
      </c>
    </row>
    <row r="60" spans="1:44" s="2" customFormat="1" x14ac:dyDescent="0.25">
      <c r="A60" s="12" t="s">
        <v>44</v>
      </c>
      <c r="B60" s="7" t="s">
        <v>45</v>
      </c>
      <c r="C60" s="8" t="s">
        <v>572</v>
      </c>
      <c r="D60" s="7" t="str">
        <f>"90007030308"</f>
        <v>90007030308</v>
      </c>
      <c r="E60" s="9">
        <v>6480</v>
      </c>
      <c r="F60" s="10" t="s">
        <v>47</v>
      </c>
      <c r="G60" s="10" t="s">
        <v>48</v>
      </c>
      <c r="H60" s="7"/>
      <c r="I60" s="7" t="s">
        <v>49</v>
      </c>
      <c r="J60" s="7"/>
      <c r="K60" s="7"/>
      <c r="L60" s="7"/>
      <c r="M60" s="7"/>
      <c r="N60" s="7" t="s">
        <v>573</v>
      </c>
      <c r="O60" s="10" t="s">
        <v>51</v>
      </c>
      <c r="P60" s="7" t="s">
        <v>344</v>
      </c>
      <c r="Q60" s="10" t="s">
        <v>53</v>
      </c>
      <c r="R60" s="7" t="s">
        <v>574</v>
      </c>
      <c r="S60" s="7"/>
      <c r="T60" s="7" t="s">
        <v>575</v>
      </c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11">
        <v>46078</v>
      </c>
      <c r="AP60" s="11">
        <v>46078</v>
      </c>
      <c r="AQ60" s="7">
        <v>2026</v>
      </c>
      <c r="AR60" s="13">
        <v>288</v>
      </c>
    </row>
    <row r="61" spans="1:44" s="2" customFormat="1" x14ac:dyDescent="0.25">
      <c r="A61" s="12" t="s">
        <v>44</v>
      </c>
      <c r="B61" s="7" t="s">
        <v>45</v>
      </c>
      <c r="C61" s="8" t="s">
        <v>549</v>
      </c>
      <c r="D61" s="7" t="str">
        <f>"00551890312"</f>
        <v>00551890312</v>
      </c>
      <c r="E61" s="9">
        <v>7000</v>
      </c>
      <c r="F61" s="10" t="s">
        <v>47</v>
      </c>
      <c r="G61" s="10" t="s">
        <v>48</v>
      </c>
      <c r="H61" s="7"/>
      <c r="I61" s="7" t="s">
        <v>49</v>
      </c>
      <c r="J61" s="7"/>
      <c r="K61" s="7"/>
      <c r="L61" s="7"/>
      <c r="M61" s="7"/>
      <c r="N61" s="7" t="s">
        <v>550</v>
      </c>
      <c r="O61" s="10" t="s">
        <v>51</v>
      </c>
      <c r="P61" s="7" t="s">
        <v>344</v>
      </c>
      <c r="Q61" s="10" t="s">
        <v>53</v>
      </c>
      <c r="R61" s="7" t="s">
        <v>551</v>
      </c>
      <c r="S61" s="7"/>
      <c r="T61" s="7" t="s">
        <v>552</v>
      </c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11">
        <v>46083</v>
      </c>
      <c r="AP61" s="11">
        <v>46083</v>
      </c>
      <c r="AQ61" s="7">
        <v>2026</v>
      </c>
      <c r="AR61" s="13">
        <v>303</v>
      </c>
    </row>
    <row r="62" spans="1:44" s="2" customFormat="1" x14ac:dyDescent="0.25">
      <c r="A62" s="12" t="s">
        <v>44</v>
      </c>
      <c r="B62" s="7" t="s">
        <v>45</v>
      </c>
      <c r="C62" s="8" t="s">
        <v>553</v>
      </c>
      <c r="D62" s="7" t="str">
        <f>"84007680303"</f>
        <v>84007680303</v>
      </c>
      <c r="E62" s="9">
        <v>7000</v>
      </c>
      <c r="F62" s="10" t="s">
        <v>47</v>
      </c>
      <c r="G62" s="10" t="s">
        <v>48</v>
      </c>
      <c r="H62" s="7"/>
      <c r="I62" s="7" t="s">
        <v>49</v>
      </c>
      <c r="J62" s="7"/>
      <c r="K62" s="7"/>
      <c r="L62" s="7"/>
      <c r="M62" s="7"/>
      <c r="N62" s="7" t="s">
        <v>554</v>
      </c>
      <c r="O62" s="10" t="s">
        <v>51</v>
      </c>
      <c r="P62" s="7" t="s">
        <v>344</v>
      </c>
      <c r="Q62" s="10" t="s">
        <v>53</v>
      </c>
      <c r="R62" s="7" t="s">
        <v>555</v>
      </c>
      <c r="S62" s="7"/>
      <c r="T62" s="7" t="s">
        <v>556</v>
      </c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11">
        <v>46083</v>
      </c>
      <c r="AP62" s="11">
        <v>46083</v>
      </c>
      <c r="AQ62" s="7">
        <v>2026</v>
      </c>
      <c r="AR62" s="13">
        <v>302</v>
      </c>
    </row>
    <row r="63" spans="1:44" s="2" customFormat="1" x14ac:dyDescent="0.25">
      <c r="A63" s="12" t="s">
        <v>44</v>
      </c>
      <c r="B63" s="7" t="s">
        <v>45</v>
      </c>
      <c r="C63" s="8" t="s">
        <v>557</v>
      </c>
      <c r="D63" s="7" t="str">
        <f>"90023960306"</f>
        <v>90023960306</v>
      </c>
      <c r="E63" s="9">
        <v>7000</v>
      </c>
      <c r="F63" s="10" t="s">
        <v>47</v>
      </c>
      <c r="G63" s="10" t="s">
        <v>48</v>
      </c>
      <c r="H63" s="7"/>
      <c r="I63" s="7" t="s">
        <v>49</v>
      </c>
      <c r="J63" s="7"/>
      <c r="K63" s="7"/>
      <c r="L63" s="7"/>
      <c r="M63" s="7"/>
      <c r="N63" s="7" t="s">
        <v>558</v>
      </c>
      <c r="O63" s="10" t="s">
        <v>51</v>
      </c>
      <c r="P63" s="7" t="s">
        <v>344</v>
      </c>
      <c r="Q63" s="10" t="s">
        <v>53</v>
      </c>
      <c r="R63" s="7" t="s">
        <v>559</v>
      </c>
      <c r="S63" s="7"/>
      <c r="T63" s="7" t="s">
        <v>560</v>
      </c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11">
        <v>46083</v>
      </c>
      <c r="AP63" s="11">
        <v>46083</v>
      </c>
      <c r="AQ63" s="7">
        <v>2026</v>
      </c>
      <c r="AR63" s="13">
        <v>301</v>
      </c>
    </row>
    <row r="64" spans="1:44" s="2" customFormat="1" ht="30" x14ac:dyDescent="0.25">
      <c r="A64" s="12" t="s">
        <v>44</v>
      </c>
      <c r="B64" s="7" t="s">
        <v>45</v>
      </c>
      <c r="C64" s="8" t="s">
        <v>541</v>
      </c>
      <c r="D64" s="7" t="str">
        <f>"02713600308"</f>
        <v>02713600308</v>
      </c>
      <c r="E64" s="9">
        <v>7000</v>
      </c>
      <c r="F64" s="10" t="s">
        <v>47</v>
      </c>
      <c r="G64" s="10" t="s">
        <v>48</v>
      </c>
      <c r="H64" s="7"/>
      <c r="I64" s="7" t="s">
        <v>49</v>
      </c>
      <c r="J64" s="7"/>
      <c r="K64" s="7"/>
      <c r="L64" s="7"/>
      <c r="M64" s="7"/>
      <c r="N64" s="7" t="s">
        <v>542</v>
      </c>
      <c r="O64" s="10" t="s">
        <v>51</v>
      </c>
      <c r="P64" s="7" t="s">
        <v>344</v>
      </c>
      <c r="Q64" s="10" t="s">
        <v>53</v>
      </c>
      <c r="R64" s="7" t="s">
        <v>543</v>
      </c>
      <c r="S64" s="7"/>
      <c r="T64" s="7" t="s">
        <v>544</v>
      </c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11">
        <v>46084</v>
      </c>
      <c r="AP64" s="11">
        <v>46084</v>
      </c>
      <c r="AQ64" s="7">
        <v>2026</v>
      </c>
      <c r="AR64" s="13">
        <v>306</v>
      </c>
    </row>
    <row r="65" spans="1:44" s="2" customFormat="1" x14ac:dyDescent="0.25">
      <c r="A65" s="12" t="s">
        <v>44</v>
      </c>
      <c r="B65" s="7" t="s">
        <v>45</v>
      </c>
      <c r="C65" s="8" t="s">
        <v>545</v>
      </c>
      <c r="D65" s="7" t="str">
        <f>"02690140302"</f>
        <v>02690140302</v>
      </c>
      <c r="E65" s="9">
        <v>7000</v>
      </c>
      <c r="F65" s="10" t="s">
        <v>47</v>
      </c>
      <c r="G65" s="10" t="s">
        <v>48</v>
      </c>
      <c r="H65" s="7"/>
      <c r="I65" s="7" t="s">
        <v>49</v>
      </c>
      <c r="J65" s="7"/>
      <c r="K65" s="7"/>
      <c r="L65" s="7"/>
      <c r="M65" s="7"/>
      <c r="N65" s="7" t="s">
        <v>546</v>
      </c>
      <c r="O65" s="10" t="s">
        <v>51</v>
      </c>
      <c r="P65" s="7" t="s">
        <v>344</v>
      </c>
      <c r="Q65" s="10" t="s">
        <v>53</v>
      </c>
      <c r="R65" s="7" t="s">
        <v>547</v>
      </c>
      <c r="S65" s="7"/>
      <c r="T65" s="7" t="s">
        <v>548</v>
      </c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11">
        <v>46084</v>
      </c>
      <c r="AP65" s="11">
        <v>46084</v>
      </c>
      <c r="AQ65" s="7">
        <v>2026</v>
      </c>
      <c r="AR65" s="13">
        <v>305</v>
      </c>
    </row>
    <row r="66" spans="1:44" s="2" customFormat="1" x14ac:dyDescent="0.25">
      <c r="A66" s="12" t="s">
        <v>44</v>
      </c>
      <c r="B66" s="7" t="s">
        <v>45</v>
      </c>
      <c r="C66" s="8" t="s">
        <v>533</v>
      </c>
      <c r="D66" s="7" t="str">
        <f>"02268890304"</f>
        <v>02268890304</v>
      </c>
      <c r="E66" s="9">
        <v>6192</v>
      </c>
      <c r="F66" s="10" t="s">
        <v>47</v>
      </c>
      <c r="G66" s="10" t="s">
        <v>48</v>
      </c>
      <c r="H66" s="7"/>
      <c r="I66" s="7" t="s">
        <v>49</v>
      </c>
      <c r="J66" s="7"/>
      <c r="K66" s="7"/>
      <c r="L66" s="7"/>
      <c r="M66" s="7"/>
      <c r="N66" s="7" t="s">
        <v>534</v>
      </c>
      <c r="O66" s="10" t="s">
        <v>51</v>
      </c>
      <c r="P66" s="7" t="s">
        <v>344</v>
      </c>
      <c r="Q66" s="10" t="s">
        <v>53</v>
      </c>
      <c r="R66" s="7" t="s">
        <v>535</v>
      </c>
      <c r="S66" s="7"/>
      <c r="T66" s="7" t="s">
        <v>536</v>
      </c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11">
        <v>46085</v>
      </c>
      <c r="AP66" s="11">
        <v>46085</v>
      </c>
      <c r="AQ66" s="7">
        <v>2026</v>
      </c>
      <c r="AR66" s="13">
        <v>316</v>
      </c>
    </row>
    <row r="67" spans="1:44" s="2" customFormat="1" ht="30" x14ac:dyDescent="0.25">
      <c r="A67" s="12" t="s">
        <v>44</v>
      </c>
      <c r="B67" s="7" t="s">
        <v>45</v>
      </c>
      <c r="C67" s="8" t="s">
        <v>537</v>
      </c>
      <c r="D67" s="7" t="str">
        <f>"90037870327"</f>
        <v>90037870327</v>
      </c>
      <c r="E67" s="9">
        <v>1368</v>
      </c>
      <c r="F67" s="10" t="s">
        <v>47</v>
      </c>
      <c r="G67" s="10" t="s">
        <v>48</v>
      </c>
      <c r="H67" s="7"/>
      <c r="I67" s="7" t="s">
        <v>49</v>
      </c>
      <c r="J67" s="7"/>
      <c r="K67" s="7"/>
      <c r="L67" s="7"/>
      <c r="M67" s="7"/>
      <c r="N67" s="7" t="s">
        <v>538</v>
      </c>
      <c r="O67" s="10" t="s">
        <v>51</v>
      </c>
      <c r="P67" s="7" t="s">
        <v>344</v>
      </c>
      <c r="Q67" s="10" t="s">
        <v>53</v>
      </c>
      <c r="R67" s="7" t="s">
        <v>539</v>
      </c>
      <c r="S67" s="7"/>
      <c r="T67" s="7" t="s">
        <v>540</v>
      </c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11">
        <v>46085</v>
      </c>
      <c r="AP67" s="11">
        <v>46085</v>
      </c>
      <c r="AQ67" s="7">
        <v>2026</v>
      </c>
      <c r="AR67" s="13">
        <v>315</v>
      </c>
    </row>
    <row r="68" spans="1:44" s="2" customFormat="1" ht="30" x14ac:dyDescent="0.25">
      <c r="A68" s="12" t="s">
        <v>44</v>
      </c>
      <c r="B68" s="7" t="s">
        <v>45</v>
      </c>
      <c r="C68" s="8" t="s">
        <v>530</v>
      </c>
      <c r="D68" s="7" t="str">
        <f>"94023190302"</f>
        <v>94023190302</v>
      </c>
      <c r="E68" s="9">
        <v>4400</v>
      </c>
      <c r="F68" s="10" t="s">
        <v>47</v>
      </c>
      <c r="G68" s="10" t="s">
        <v>48</v>
      </c>
      <c r="H68" s="7"/>
      <c r="I68" s="7" t="s">
        <v>49</v>
      </c>
      <c r="J68" s="7"/>
      <c r="K68" s="7"/>
      <c r="L68" s="7"/>
      <c r="M68" s="7"/>
      <c r="N68" s="7" t="s">
        <v>531</v>
      </c>
      <c r="O68" s="10" t="s">
        <v>51</v>
      </c>
      <c r="P68" s="7" t="s">
        <v>344</v>
      </c>
      <c r="Q68" s="10" t="s">
        <v>53</v>
      </c>
      <c r="R68" s="7" t="s">
        <v>532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11">
        <v>46086</v>
      </c>
      <c r="AP68" s="11">
        <v>46086</v>
      </c>
      <c r="AQ68" s="7">
        <v>2026</v>
      </c>
      <c r="AR68" s="13">
        <v>324</v>
      </c>
    </row>
    <row r="69" spans="1:44" s="2" customFormat="1" x14ac:dyDescent="0.25">
      <c r="A69" s="12" t="s">
        <v>44</v>
      </c>
      <c r="B69" s="7" t="s">
        <v>45</v>
      </c>
      <c r="C69" s="8" t="s">
        <v>522</v>
      </c>
      <c r="D69" s="7" t="str">
        <f>"91017500314"</f>
        <v>91017500314</v>
      </c>
      <c r="E69" s="9">
        <v>6832</v>
      </c>
      <c r="F69" s="10" t="s">
        <v>47</v>
      </c>
      <c r="G69" s="10" t="s">
        <v>48</v>
      </c>
      <c r="H69" s="7"/>
      <c r="I69" s="7" t="s">
        <v>49</v>
      </c>
      <c r="J69" s="7"/>
      <c r="K69" s="7"/>
      <c r="L69" s="7"/>
      <c r="M69" s="7"/>
      <c r="N69" s="7" t="s">
        <v>523</v>
      </c>
      <c r="O69" s="10" t="s">
        <v>51</v>
      </c>
      <c r="P69" s="7" t="s">
        <v>344</v>
      </c>
      <c r="Q69" s="10" t="s">
        <v>53</v>
      </c>
      <c r="R69" s="7" t="s">
        <v>524</v>
      </c>
      <c r="S69" s="7"/>
      <c r="T69" s="7" t="s">
        <v>525</v>
      </c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11">
        <v>46090</v>
      </c>
      <c r="AP69" s="11">
        <v>46090</v>
      </c>
      <c r="AQ69" s="7">
        <v>2026</v>
      </c>
      <c r="AR69" s="13">
        <v>332</v>
      </c>
    </row>
    <row r="70" spans="1:44" s="2" customFormat="1" x14ac:dyDescent="0.25">
      <c r="A70" s="12" t="s">
        <v>44</v>
      </c>
      <c r="B70" s="7" t="s">
        <v>45</v>
      </c>
      <c r="C70" s="8" t="s">
        <v>526</v>
      </c>
      <c r="D70" s="7" t="str">
        <f>"91038600937"</f>
        <v>91038600937</v>
      </c>
      <c r="E70" s="9">
        <v>5197.55</v>
      </c>
      <c r="F70" s="10" t="s">
        <v>47</v>
      </c>
      <c r="G70" s="10" t="s">
        <v>48</v>
      </c>
      <c r="H70" s="7"/>
      <c r="I70" s="7" t="s">
        <v>49</v>
      </c>
      <c r="J70" s="7"/>
      <c r="K70" s="7"/>
      <c r="L70" s="7"/>
      <c r="M70" s="7"/>
      <c r="N70" s="7" t="s">
        <v>527</v>
      </c>
      <c r="O70" s="10" t="s">
        <v>51</v>
      </c>
      <c r="P70" s="7" t="s">
        <v>344</v>
      </c>
      <c r="Q70" s="10" t="s">
        <v>53</v>
      </c>
      <c r="R70" s="7" t="s">
        <v>528</v>
      </c>
      <c r="S70" s="7"/>
      <c r="T70" s="7" t="s">
        <v>529</v>
      </c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11">
        <v>46090</v>
      </c>
      <c r="AP70" s="11">
        <v>46090</v>
      </c>
      <c r="AQ70" s="7">
        <v>2026</v>
      </c>
      <c r="AR70" s="13">
        <v>331</v>
      </c>
    </row>
    <row r="71" spans="1:44" s="2" customFormat="1" x14ac:dyDescent="0.25">
      <c r="A71" s="12" t="s">
        <v>44</v>
      </c>
      <c r="B71" s="7" t="s">
        <v>45</v>
      </c>
      <c r="C71" s="8" t="s">
        <v>514</v>
      </c>
      <c r="D71" s="7" t="str">
        <f>"92001290300"</f>
        <v>92001290300</v>
      </c>
      <c r="E71" s="9">
        <v>7000</v>
      </c>
      <c r="F71" s="10" t="s">
        <v>47</v>
      </c>
      <c r="G71" s="10" t="s">
        <v>48</v>
      </c>
      <c r="H71" s="7"/>
      <c r="I71" s="7" t="s">
        <v>49</v>
      </c>
      <c r="J71" s="7"/>
      <c r="K71" s="7"/>
      <c r="L71" s="7"/>
      <c r="M71" s="7"/>
      <c r="N71" s="7" t="s">
        <v>515</v>
      </c>
      <c r="O71" s="10" t="s">
        <v>51</v>
      </c>
      <c r="P71" s="7" t="s">
        <v>344</v>
      </c>
      <c r="Q71" s="10" t="s">
        <v>53</v>
      </c>
      <c r="R71" s="7" t="s">
        <v>516</v>
      </c>
      <c r="S71" s="7"/>
      <c r="T71" s="7" t="s">
        <v>517</v>
      </c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11">
        <v>46091</v>
      </c>
      <c r="AP71" s="11">
        <v>46091</v>
      </c>
      <c r="AQ71" s="7">
        <v>2026</v>
      </c>
      <c r="AR71" s="13">
        <v>344</v>
      </c>
    </row>
    <row r="72" spans="1:44" s="2" customFormat="1" x14ac:dyDescent="0.25">
      <c r="A72" s="12" t="s">
        <v>44</v>
      </c>
      <c r="B72" s="7" t="s">
        <v>45</v>
      </c>
      <c r="C72" s="8" t="s">
        <v>518</v>
      </c>
      <c r="D72" s="7" t="str">
        <f>"91033360933"</f>
        <v>91033360933</v>
      </c>
      <c r="E72" s="9">
        <v>7000</v>
      </c>
      <c r="F72" s="10" t="s">
        <v>47</v>
      </c>
      <c r="G72" s="10" t="s">
        <v>48</v>
      </c>
      <c r="H72" s="7"/>
      <c r="I72" s="7" t="s">
        <v>49</v>
      </c>
      <c r="J72" s="7"/>
      <c r="K72" s="7"/>
      <c r="L72" s="7"/>
      <c r="M72" s="7"/>
      <c r="N72" s="7" t="s">
        <v>519</v>
      </c>
      <c r="O72" s="10" t="s">
        <v>51</v>
      </c>
      <c r="P72" s="7" t="s">
        <v>344</v>
      </c>
      <c r="Q72" s="10" t="s">
        <v>53</v>
      </c>
      <c r="R72" s="7" t="s">
        <v>520</v>
      </c>
      <c r="S72" s="7"/>
      <c r="T72" s="7" t="s">
        <v>521</v>
      </c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11">
        <v>46091</v>
      </c>
      <c r="AP72" s="11">
        <v>46091</v>
      </c>
      <c r="AQ72" s="7">
        <v>2026</v>
      </c>
      <c r="AR72" s="13">
        <v>343</v>
      </c>
    </row>
    <row r="73" spans="1:44" s="2" customFormat="1" x14ac:dyDescent="0.25">
      <c r="A73" s="12" t="s">
        <v>44</v>
      </c>
      <c r="B73" s="7" t="s">
        <v>45</v>
      </c>
      <c r="C73" s="8" t="s">
        <v>494</v>
      </c>
      <c r="D73" s="7" t="str">
        <f>"00839390325"</f>
        <v>00839390325</v>
      </c>
      <c r="E73" s="9">
        <v>7000</v>
      </c>
      <c r="F73" s="10" t="s">
        <v>47</v>
      </c>
      <c r="G73" s="10" t="s">
        <v>48</v>
      </c>
      <c r="H73" s="7"/>
      <c r="I73" s="7" t="s">
        <v>49</v>
      </c>
      <c r="J73" s="7"/>
      <c r="K73" s="7"/>
      <c r="L73" s="7"/>
      <c r="M73" s="7"/>
      <c r="N73" s="7" t="s">
        <v>495</v>
      </c>
      <c r="O73" s="10" t="s">
        <v>51</v>
      </c>
      <c r="P73" s="7" t="s">
        <v>344</v>
      </c>
      <c r="Q73" s="10" t="s">
        <v>53</v>
      </c>
      <c r="R73" s="7" t="s">
        <v>496</v>
      </c>
      <c r="S73" s="7"/>
      <c r="T73" s="7" t="s">
        <v>497</v>
      </c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11">
        <v>46093</v>
      </c>
      <c r="AP73" s="11">
        <v>46093</v>
      </c>
      <c r="AQ73" s="7">
        <v>2026</v>
      </c>
      <c r="AR73" s="13">
        <v>364</v>
      </c>
    </row>
    <row r="74" spans="1:44" s="2" customFormat="1" x14ac:dyDescent="0.25">
      <c r="A74" s="12" t="s">
        <v>44</v>
      </c>
      <c r="B74" s="7" t="s">
        <v>45</v>
      </c>
      <c r="C74" s="8" t="s">
        <v>498</v>
      </c>
      <c r="D74" s="7" t="str">
        <f>"90170890322"</f>
        <v>90170890322</v>
      </c>
      <c r="E74" s="9">
        <v>7000</v>
      </c>
      <c r="F74" s="10" t="s">
        <v>47</v>
      </c>
      <c r="G74" s="10" t="s">
        <v>48</v>
      </c>
      <c r="H74" s="7"/>
      <c r="I74" s="7" t="s">
        <v>49</v>
      </c>
      <c r="J74" s="7"/>
      <c r="K74" s="7"/>
      <c r="L74" s="7"/>
      <c r="M74" s="7"/>
      <c r="N74" s="7" t="s">
        <v>499</v>
      </c>
      <c r="O74" s="10" t="s">
        <v>51</v>
      </c>
      <c r="P74" s="7" t="s">
        <v>344</v>
      </c>
      <c r="Q74" s="10" t="s">
        <v>53</v>
      </c>
      <c r="R74" s="7" t="s">
        <v>500</v>
      </c>
      <c r="S74" s="7"/>
      <c r="T74" s="7" t="s">
        <v>501</v>
      </c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11">
        <v>46093</v>
      </c>
      <c r="AP74" s="11">
        <v>46093</v>
      </c>
      <c r="AQ74" s="7">
        <v>2026</v>
      </c>
      <c r="AR74" s="13">
        <v>359</v>
      </c>
    </row>
    <row r="75" spans="1:44" s="2" customFormat="1" x14ac:dyDescent="0.25">
      <c r="A75" s="12" t="s">
        <v>44</v>
      </c>
      <c r="B75" s="7" t="s">
        <v>45</v>
      </c>
      <c r="C75" s="8" t="s">
        <v>502</v>
      </c>
      <c r="D75" s="7" t="str">
        <f>"02177400302"</f>
        <v>02177400302</v>
      </c>
      <c r="E75" s="9">
        <v>7000</v>
      </c>
      <c r="F75" s="10" t="s">
        <v>47</v>
      </c>
      <c r="G75" s="10" t="s">
        <v>48</v>
      </c>
      <c r="H75" s="7"/>
      <c r="I75" s="7" t="s">
        <v>49</v>
      </c>
      <c r="J75" s="7"/>
      <c r="K75" s="7"/>
      <c r="L75" s="7"/>
      <c r="M75" s="7"/>
      <c r="N75" s="7" t="s">
        <v>503</v>
      </c>
      <c r="O75" s="10" t="s">
        <v>51</v>
      </c>
      <c r="P75" s="7" t="s">
        <v>344</v>
      </c>
      <c r="Q75" s="10" t="s">
        <v>53</v>
      </c>
      <c r="R75" s="7" t="s">
        <v>504</v>
      </c>
      <c r="S75" s="7"/>
      <c r="T75" s="7" t="s">
        <v>505</v>
      </c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11">
        <v>46093</v>
      </c>
      <c r="AP75" s="11">
        <v>46093</v>
      </c>
      <c r="AQ75" s="7">
        <v>2026</v>
      </c>
      <c r="AR75" s="13">
        <v>357</v>
      </c>
    </row>
    <row r="76" spans="1:44" s="2" customFormat="1" x14ac:dyDescent="0.25">
      <c r="A76" s="12" t="s">
        <v>44</v>
      </c>
      <c r="B76" s="7" t="s">
        <v>45</v>
      </c>
      <c r="C76" s="8" t="s">
        <v>506</v>
      </c>
      <c r="D76" s="7" t="str">
        <f>"02289610301"</f>
        <v>02289610301</v>
      </c>
      <c r="E76" s="9">
        <v>4640</v>
      </c>
      <c r="F76" s="10" t="s">
        <v>47</v>
      </c>
      <c r="G76" s="10" t="s">
        <v>48</v>
      </c>
      <c r="H76" s="7"/>
      <c r="I76" s="7" t="s">
        <v>49</v>
      </c>
      <c r="J76" s="7"/>
      <c r="K76" s="7"/>
      <c r="L76" s="7"/>
      <c r="M76" s="7"/>
      <c r="N76" s="7" t="s">
        <v>507</v>
      </c>
      <c r="O76" s="10" t="s">
        <v>51</v>
      </c>
      <c r="P76" s="7" t="s">
        <v>344</v>
      </c>
      <c r="Q76" s="10" t="s">
        <v>53</v>
      </c>
      <c r="R76" s="7" t="s">
        <v>508</v>
      </c>
      <c r="S76" s="7"/>
      <c r="T76" s="7" t="s">
        <v>509</v>
      </c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11">
        <v>46093</v>
      </c>
      <c r="AP76" s="11">
        <v>46093</v>
      </c>
      <c r="AQ76" s="7">
        <v>2026</v>
      </c>
      <c r="AR76" s="13">
        <v>358</v>
      </c>
    </row>
    <row r="77" spans="1:44" s="2" customFormat="1" x14ac:dyDescent="0.25">
      <c r="A77" s="12" t="s">
        <v>44</v>
      </c>
      <c r="B77" s="7" t="s">
        <v>45</v>
      </c>
      <c r="C77" s="8" t="s">
        <v>510</v>
      </c>
      <c r="D77" s="7" t="str">
        <f>"90003050300"</f>
        <v>90003050300</v>
      </c>
      <c r="E77" s="9">
        <v>7000</v>
      </c>
      <c r="F77" s="10" t="s">
        <v>47</v>
      </c>
      <c r="G77" s="10" t="s">
        <v>48</v>
      </c>
      <c r="H77" s="7"/>
      <c r="I77" s="7" t="s">
        <v>49</v>
      </c>
      <c r="J77" s="7"/>
      <c r="K77" s="7"/>
      <c r="L77" s="7"/>
      <c r="M77" s="7"/>
      <c r="N77" s="7" t="s">
        <v>511</v>
      </c>
      <c r="O77" s="10" t="s">
        <v>51</v>
      </c>
      <c r="P77" s="7" t="s">
        <v>344</v>
      </c>
      <c r="Q77" s="10" t="s">
        <v>53</v>
      </c>
      <c r="R77" s="7" t="s">
        <v>512</v>
      </c>
      <c r="S77" s="7"/>
      <c r="T77" s="7" t="s">
        <v>513</v>
      </c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11">
        <v>46093</v>
      </c>
      <c r="AP77" s="11">
        <v>46093</v>
      </c>
      <c r="AQ77" s="7">
        <v>2026</v>
      </c>
      <c r="AR77" s="13">
        <v>356</v>
      </c>
    </row>
    <row r="78" spans="1:44" s="2" customFormat="1" x14ac:dyDescent="0.25">
      <c r="A78" s="12" t="s">
        <v>44</v>
      </c>
      <c r="B78" s="7" t="s">
        <v>45</v>
      </c>
      <c r="C78" s="8" t="s">
        <v>490</v>
      </c>
      <c r="D78" s="7" t="str">
        <f>"81003610300"</f>
        <v>81003610300</v>
      </c>
      <c r="E78" s="9">
        <v>6992</v>
      </c>
      <c r="F78" s="10" t="s">
        <v>47</v>
      </c>
      <c r="G78" s="10" t="s">
        <v>48</v>
      </c>
      <c r="H78" s="7"/>
      <c r="I78" s="7" t="s">
        <v>49</v>
      </c>
      <c r="J78" s="7"/>
      <c r="K78" s="7"/>
      <c r="L78" s="7"/>
      <c r="M78" s="7"/>
      <c r="N78" s="7" t="s">
        <v>491</v>
      </c>
      <c r="O78" s="10" t="s">
        <v>51</v>
      </c>
      <c r="P78" s="7" t="s">
        <v>344</v>
      </c>
      <c r="Q78" s="10" t="s">
        <v>53</v>
      </c>
      <c r="R78" s="7" t="s">
        <v>492</v>
      </c>
      <c r="S78" s="7"/>
      <c r="T78" s="7" t="s">
        <v>493</v>
      </c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11">
        <v>46094</v>
      </c>
      <c r="AP78" s="11">
        <v>46094</v>
      </c>
      <c r="AQ78" s="7">
        <v>2026</v>
      </c>
      <c r="AR78" s="13">
        <v>369</v>
      </c>
    </row>
    <row r="79" spans="1:44" s="2" customFormat="1" x14ac:dyDescent="0.25">
      <c r="A79" s="12" t="s">
        <v>44</v>
      </c>
      <c r="B79" s="7" t="s">
        <v>45</v>
      </c>
      <c r="C79" s="8" t="s">
        <v>478</v>
      </c>
      <c r="D79" s="7" t="str">
        <f>"00107760936"</f>
        <v>00107760936</v>
      </c>
      <c r="E79" s="9">
        <v>7000</v>
      </c>
      <c r="F79" s="10" t="s">
        <v>47</v>
      </c>
      <c r="G79" s="10" t="s">
        <v>48</v>
      </c>
      <c r="H79" s="7"/>
      <c r="I79" s="7" t="s">
        <v>49</v>
      </c>
      <c r="J79" s="7"/>
      <c r="K79" s="7"/>
      <c r="L79" s="7"/>
      <c r="M79" s="7"/>
      <c r="N79" s="7" t="s">
        <v>479</v>
      </c>
      <c r="O79" s="10" t="s">
        <v>51</v>
      </c>
      <c r="P79" s="7" t="s">
        <v>344</v>
      </c>
      <c r="Q79" s="10" t="s">
        <v>53</v>
      </c>
      <c r="R79" s="7" t="s">
        <v>480</v>
      </c>
      <c r="S79" s="7"/>
      <c r="T79" s="7" t="s">
        <v>481</v>
      </c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11">
        <v>46098</v>
      </c>
      <c r="AP79" s="11">
        <v>46098</v>
      </c>
      <c r="AQ79" s="7">
        <v>2026</v>
      </c>
      <c r="AR79" s="13">
        <v>381</v>
      </c>
    </row>
    <row r="80" spans="1:44" s="2" customFormat="1" x14ac:dyDescent="0.25">
      <c r="A80" s="12" t="s">
        <v>44</v>
      </c>
      <c r="B80" s="7" t="s">
        <v>45</v>
      </c>
      <c r="C80" s="8" t="s">
        <v>482</v>
      </c>
      <c r="D80" s="7" t="str">
        <f>"94100060303"</f>
        <v>94100060303</v>
      </c>
      <c r="E80" s="9">
        <v>7000</v>
      </c>
      <c r="F80" s="10" t="s">
        <v>47</v>
      </c>
      <c r="G80" s="10" t="s">
        <v>48</v>
      </c>
      <c r="H80" s="7"/>
      <c r="I80" s="7" t="s">
        <v>49</v>
      </c>
      <c r="J80" s="7"/>
      <c r="K80" s="7"/>
      <c r="L80" s="7"/>
      <c r="M80" s="7"/>
      <c r="N80" s="7" t="s">
        <v>483</v>
      </c>
      <c r="O80" s="10" t="s">
        <v>51</v>
      </c>
      <c r="P80" s="7" t="s">
        <v>344</v>
      </c>
      <c r="Q80" s="10" t="s">
        <v>53</v>
      </c>
      <c r="R80" s="7" t="s">
        <v>484</v>
      </c>
      <c r="S80" s="7"/>
      <c r="T80" s="7" t="s">
        <v>485</v>
      </c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11">
        <v>46098</v>
      </c>
      <c r="AP80" s="11">
        <v>46098</v>
      </c>
      <c r="AQ80" s="7">
        <v>2026</v>
      </c>
      <c r="AR80" s="13">
        <v>380</v>
      </c>
    </row>
    <row r="81" spans="1:44" s="2" customFormat="1" x14ac:dyDescent="0.25">
      <c r="A81" s="12" t="s">
        <v>44</v>
      </c>
      <c r="B81" s="7" t="s">
        <v>45</v>
      </c>
      <c r="C81" s="8" t="s">
        <v>486</v>
      </c>
      <c r="D81" s="7" t="str">
        <f>"80010440305"</f>
        <v>80010440305</v>
      </c>
      <c r="E81" s="9">
        <v>7000</v>
      </c>
      <c r="F81" s="10" t="s">
        <v>47</v>
      </c>
      <c r="G81" s="10" t="s">
        <v>48</v>
      </c>
      <c r="H81" s="7"/>
      <c r="I81" s="7" t="s">
        <v>49</v>
      </c>
      <c r="J81" s="7"/>
      <c r="K81" s="7"/>
      <c r="L81" s="7"/>
      <c r="M81" s="7"/>
      <c r="N81" s="7" t="s">
        <v>487</v>
      </c>
      <c r="O81" s="10" t="s">
        <v>51</v>
      </c>
      <c r="P81" s="7" t="s">
        <v>344</v>
      </c>
      <c r="Q81" s="10" t="s">
        <v>53</v>
      </c>
      <c r="R81" s="7" t="s">
        <v>488</v>
      </c>
      <c r="S81" s="7"/>
      <c r="T81" s="7" t="s">
        <v>489</v>
      </c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11">
        <v>46098</v>
      </c>
      <c r="AP81" s="11">
        <v>46098</v>
      </c>
      <c r="AQ81" s="7">
        <v>2026</v>
      </c>
      <c r="AR81" s="13">
        <v>379</v>
      </c>
    </row>
    <row r="82" spans="1:44" s="2" customFormat="1" x14ac:dyDescent="0.25">
      <c r="A82" s="12" t="s">
        <v>44</v>
      </c>
      <c r="B82" s="7" t="s">
        <v>45</v>
      </c>
      <c r="C82" s="8" t="s">
        <v>467</v>
      </c>
      <c r="D82" s="7" t="str">
        <f>"92001480307"</f>
        <v>92001480307</v>
      </c>
      <c r="E82" s="9">
        <v>4749.6499999999996</v>
      </c>
      <c r="F82" s="10" t="s">
        <v>47</v>
      </c>
      <c r="G82" s="10" t="s">
        <v>48</v>
      </c>
      <c r="H82" s="7"/>
      <c r="I82" s="7" t="s">
        <v>49</v>
      </c>
      <c r="J82" s="7"/>
      <c r="K82" s="7"/>
      <c r="L82" s="7"/>
      <c r="M82" s="7"/>
      <c r="N82" s="7" t="s">
        <v>468</v>
      </c>
      <c r="O82" s="10" t="s">
        <v>51</v>
      </c>
      <c r="P82" s="7" t="s">
        <v>344</v>
      </c>
      <c r="Q82" s="10" t="s">
        <v>53</v>
      </c>
      <c r="R82" s="7" t="s">
        <v>469</v>
      </c>
      <c r="S82" s="7"/>
      <c r="T82" s="7" t="s">
        <v>470</v>
      </c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11">
        <v>46099</v>
      </c>
      <c r="AP82" s="11">
        <v>46099</v>
      </c>
      <c r="AQ82" s="7">
        <v>2026</v>
      </c>
      <c r="AR82" s="13">
        <v>394</v>
      </c>
    </row>
    <row r="83" spans="1:44" s="2" customFormat="1" x14ac:dyDescent="0.25">
      <c r="A83" s="12" t="s">
        <v>44</v>
      </c>
      <c r="B83" s="7" t="s">
        <v>45</v>
      </c>
      <c r="C83" s="8" t="s">
        <v>471</v>
      </c>
      <c r="D83" s="7" t="str">
        <f>"90133940321"</f>
        <v>90133940321</v>
      </c>
      <c r="E83" s="9">
        <v>7000</v>
      </c>
      <c r="F83" s="10" t="s">
        <v>47</v>
      </c>
      <c r="G83" s="10" t="s">
        <v>48</v>
      </c>
      <c r="H83" s="7"/>
      <c r="I83" s="7" t="s">
        <v>49</v>
      </c>
      <c r="J83" s="7"/>
      <c r="K83" s="7"/>
      <c r="L83" s="7"/>
      <c r="M83" s="7"/>
      <c r="N83" s="7" t="s">
        <v>472</v>
      </c>
      <c r="O83" s="10" t="s">
        <v>51</v>
      </c>
      <c r="P83" s="7" t="s">
        <v>344</v>
      </c>
      <c r="Q83" s="10" t="s">
        <v>53</v>
      </c>
      <c r="R83" s="7" t="s">
        <v>473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11">
        <v>46099</v>
      </c>
      <c r="AP83" s="11">
        <v>46099</v>
      </c>
      <c r="AQ83" s="7">
        <v>2026</v>
      </c>
      <c r="AR83" s="13">
        <v>393</v>
      </c>
    </row>
    <row r="84" spans="1:44" s="2" customFormat="1" x14ac:dyDescent="0.25">
      <c r="A84" s="12" t="s">
        <v>44</v>
      </c>
      <c r="B84" s="7" t="s">
        <v>45</v>
      </c>
      <c r="C84" s="8" t="s">
        <v>474</v>
      </c>
      <c r="D84" s="7" t="str">
        <f>"91045350930"</f>
        <v>91045350930</v>
      </c>
      <c r="E84" s="9">
        <v>7000</v>
      </c>
      <c r="F84" s="10" t="s">
        <v>47</v>
      </c>
      <c r="G84" s="10" t="s">
        <v>48</v>
      </c>
      <c r="H84" s="7"/>
      <c r="I84" s="7" t="s">
        <v>49</v>
      </c>
      <c r="J84" s="7"/>
      <c r="K84" s="7"/>
      <c r="L84" s="7"/>
      <c r="M84" s="7"/>
      <c r="N84" s="7" t="s">
        <v>475</v>
      </c>
      <c r="O84" s="10" t="s">
        <v>51</v>
      </c>
      <c r="P84" s="7" t="s">
        <v>344</v>
      </c>
      <c r="Q84" s="10" t="s">
        <v>53</v>
      </c>
      <c r="R84" s="7" t="s">
        <v>476</v>
      </c>
      <c r="S84" s="7"/>
      <c r="T84" s="7" t="s">
        <v>477</v>
      </c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11">
        <v>46099</v>
      </c>
      <c r="AP84" s="11">
        <v>46099</v>
      </c>
      <c r="AQ84" s="7">
        <v>2026</v>
      </c>
      <c r="AR84" s="13">
        <v>388</v>
      </c>
    </row>
    <row r="85" spans="1:44" s="2" customFormat="1" x14ac:dyDescent="0.25">
      <c r="A85" s="12" t="s">
        <v>44</v>
      </c>
      <c r="B85" s="7" t="s">
        <v>45</v>
      </c>
      <c r="C85" s="8" t="s">
        <v>448</v>
      </c>
      <c r="D85" s="7" t="str">
        <f>"90010580935"</f>
        <v>90010580935</v>
      </c>
      <c r="E85" s="9">
        <v>1968.91</v>
      </c>
      <c r="F85" s="10" t="s">
        <v>47</v>
      </c>
      <c r="G85" s="10" t="s">
        <v>48</v>
      </c>
      <c r="H85" s="7"/>
      <c r="I85" s="7" t="s">
        <v>49</v>
      </c>
      <c r="J85" s="7"/>
      <c r="K85" s="7"/>
      <c r="L85" s="7"/>
      <c r="M85" s="7"/>
      <c r="N85" s="7" t="s">
        <v>449</v>
      </c>
      <c r="O85" s="10" t="s">
        <v>51</v>
      </c>
      <c r="P85" s="7" t="s">
        <v>344</v>
      </c>
      <c r="Q85" s="10" t="s">
        <v>53</v>
      </c>
      <c r="R85" s="7" t="s">
        <v>450</v>
      </c>
      <c r="S85" s="7"/>
      <c r="T85" s="7" t="s">
        <v>451</v>
      </c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11">
        <v>46100</v>
      </c>
      <c r="AP85" s="11">
        <v>46106</v>
      </c>
      <c r="AQ85" s="7">
        <v>2026</v>
      </c>
      <c r="AR85" s="13">
        <v>406</v>
      </c>
    </row>
    <row r="86" spans="1:44" s="2" customFormat="1" x14ac:dyDescent="0.25">
      <c r="A86" s="12" t="s">
        <v>44</v>
      </c>
      <c r="B86" s="7" t="s">
        <v>45</v>
      </c>
      <c r="C86" s="8" t="s">
        <v>452</v>
      </c>
      <c r="D86" s="7" t="str">
        <f>"90003260933"</f>
        <v>90003260933</v>
      </c>
      <c r="E86" s="9">
        <v>5470</v>
      </c>
      <c r="F86" s="10" t="s">
        <v>47</v>
      </c>
      <c r="G86" s="10" t="s">
        <v>48</v>
      </c>
      <c r="H86" s="7"/>
      <c r="I86" s="7" t="s">
        <v>49</v>
      </c>
      <c r="J86" s="7"/>
      <c r="K86" s="7"/>
      <c r="L86" s="7"/>
      <c r="M86" s="7"/>
      <c r="N86" s="7" t="s">
        <v>453</v>
      </c>
      <c r="O86" s="10" t="s">
        <v>51</v>
      </c>
      <c r="P86" s="7" t="s">
        <v>344</v>
      </c>
      <c r="Q86" s="10" t="s">
        <v>53</v>
      </c>
      <c r="R86" s="7" t="s">
        <v>454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11">
        <v>46100</v>
      </c>
      <c r="AP86" s="11">
        <v>46100</v>
      </c>
      <c r="AQ86" s="7">
        <v>2026</v>
      </c>
      <c r="AR86" s="13">
        <v>405</v>
      </c>
    </row>
    <row r="87" spans="1:44" s="2" customFormat="1" x14ac:dyDescent="0.25">
      <c r="A87" s="12" t="s">
        <v>44</v>
      </c>
      <c r="B87" s="7" t="s">
        <v>45</v>
      </c>
      <c r="C87" s="8" t="s">
        <v>455</v>
      </c>
      <c r="D87" s="7" t="str">
        <f>"01158280931"</f>
        <v>01158280931</v>
      </c>
      <c r="E87" s="9">
        <v>3160</v>
      </c>
      <c r="F87" s="10" t="s">
        <v>47</v>
      </c>
      <c r="G87" s="10" t="s">
        <v>48</v>
      </c>
      <c r="H87" s="7"/>
      <c r="I87" s="7" t="s">
        <v>49</v>
      </c>
      <c r="J87" s="7"/>
      <c r="K87" s="7"/>
      <c r="L87" s="7"/>
      <c r="M87" s="7"/>
      <c r="N87" s="7" t="s">
        <v>456</v>
      </c>
      <c r="O87" s="10" t="s">
        <v>51</v>
      </c>
      <c r="P87" s="7" t="s">
        <v>344</v>
      </c>
      <c r="Q87" s="10" t="s">
        <v>53</v>
      </c>
      <c r="R87" s="7" t="s">
        <v>457</v>
      </c>
      <c r="S87" s="7"/>
      <c r="T87" s="7" t="s">
        <v>458</v>
      </c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11">
        <v>46100</v>
      </c>
      <c r="AP87" s="11">
        <v>46100</v>
      </c>
      <c r="AQ87" s="7">
        <v>2026</v>
      </c>
      <c r="AR87" s="13">
        <v>404</v>
      </c>
    </row>
    <row r="88" spans="1:44" s="2" customFormat="1" ht="30" x14ac:dyDescent="0.25">
      <c r="A88" s="12" t="s">
        <v>44</v>
      </c>
      <c r="B88" s="7" t="s">
        <v>45</v>
      </c>
      <c r="C88" s="8" t="s">
        <v>459</v>
      </c>
      <c r="D88" s="7" t="str">
        <f>"90022180302"</f>
        <v>90022180302</v>
      </c>
      <c r="E88" s="9">
        <v>5488</v>
      </c>
      <c r="F88" s="10" t="s">
        <v>47</v>
      </c>
      <c r="G88" s="10" t="s">
        <v>48</v>
      </c>
      <c r="H88" s="7"/>
      <c r="I88" s="7" t="s">
        <v>49</v>
      </c>
      <c r="J88" s="7"/>
      <c r="K88" s="7"/>
      <c r="L88" s="7"/>
      <c r="M88" s="7"/>
      <c r="N88" s="7" t="s">
        <v>460</v>
      </c>
      <c r="O88" s="10" t="s">
        <v>51</v>
      </c>
      <c r="P88" s="7" t="s">
        <v>344</v>
      </c>
      <c r="Q88" s="10" t="s">
        <v>53</v>
      </c>
      <c r="R88" s="7" t="s">
        <v>461</v>
      </c>
      <c r="S88" s="7"/>
      <c r="T88" s="7" t="s">
        <v>462</v>
      </c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11">
        <v>46100</v>
      </c>
      <c r="AP88" s="11">
        <v>46100</v>
      </c>
      <c r="AQ88" s="7">
        <v>2026</v>
      </c>
      <c r="AR88" s="13">
        <v>400</v>
      </c>
    </row>
    <row r="89" spans="1:44" s="2" customFormat="1" x14ac:dyDescent="0.25">
      <c r="A89" s="12" t="s">
        <v>44</v>
      </c>
      <c r="B89" s="7" t="s">
        <v>45</v>
      </c>
      <c r="C89" s="8" t="s">
        <v>463</v>
      </c>
      <c r="D89" s="7" t="str">
        <f>"01933960302"</f>
        <v>01933960302</v>
      </c>
      <c r="E89" s="9">
        <v>7000</v>
      </c>
      <c r="F89" s="10" t="s">
        <v>47</v>
      </c>
      <c r="G89" s="10" t="s">
        <v>48</v>
      </c>
      <c r="H89" s="7"/>
      <c r="I89" s="7" t="s">
        <v>49</v>
      </c>
      <c r="J89" s="7"/>
      <c r="K89" s="7"/>
      <c r="L89" s="7"/>
      <c r="M89" s="7"/>
      <c r="N89" s="7" t="s">
        <v>464</v>
      </c>
      <c r="O89" s="10" t="s">
        <v>51</v>
      </c>
      <c r="P89" s="7" t="s">
        <v>344</v>
      </c>
      <c r="Q89" s="10" t="s">
        <v>53</v>
      </c>
      <c r="R89" s="7" t="s">
        <v>465</v>
      </c>
      <c r="S89" s="7"/>
      <c r="T89" s="7" t="s">
        <v>466</v>
      </c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11">
        <v>46100</v>
      </c>
      <c r="AP89" s="11">
        <v>46100</v>
      </c>
      <c r="AQ89" s="7">
        <v>2026</v>
      </c>
      <c r="AR89" s="13">
        <v>399</v>
      </c>
    </row>
    <row r="90" spans="1:44" s="2" customFormat="1" x14ac:dyDescent="0.25">
      <c r="A90" s="12" t="s">
        <v>44</v>
      </c>
      <c r="B90" s="7" t="s">
        <v>45</v>
      </c>
      <c r="C90" s="8" t="s">
        <v>440</v>
      </c>
      <c r="D90" s="7" t="str">
        <f>"80009480932"</f>
        <v>80009480932</v>
      </c>
      <c r="E90" s="9">
        <v>7000</v>
      </c>
      <c r="F90" s="10" t="s">
        <v>47</v>
      </c>
      <c r="G90" s="10" t="s">
        <v>48</v>
      </c>
      <c r="H90" s="7"/>
      <c r="I90" s="7" t="s">
        <v>49</v>
      </c>
      <c r="J90" s="7"/>
      <c r="K90" s="7"/>
      <c r="L90" s="7"/>
      <c r="M90" s="7"/>
      <c r="N90" s="7" t="s">
        <v>441</v>
      </c>
      <c r="O90" s="10" t="s">
        <v>51</v>
      </c>
      <c r="P90" s="7" t="s">
        <v>344</v>
      </c>
      <c r="Q90" s="10" t="s">
        <v>53</v>
      </c>
      <c r="R90" s="7" t="s">
        <v>442</v>
      </c>
      <c r="S90" s="7"/>
      <c r="T90" s="7" t="s">
        <v>443</v>
      </c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11">
        <v>46101</v>
      </c>
      <c r="AP90" s="11">
        <v>46101</v>
      </c>
      <c r="AQ90" s="7">
        <v>2026</v>
      </c>
      <c r="AR90" s="13">
        <v>416</v>
      </c>
    </row>
    <row r="91" spans="1:44" s="2" customFormat="1" x14ac:dyDescent="0.25">
      <c r="A91" s="12" t="s">
        <v>44</v>
      </c>
      <c r="B91" s="7" t="s">
        <v>45</v>
      </c>
      <c r="C91" s="8" t="s">
        <v>444</v>
      </c>
      <c r="D91" s="7" t="str">
        <f>"01973580309"</f>
        <v>01973580309</v>
      </c>
      <c r="E91" s="9">
        <v>7000</v>
      </c>
      <c r="F91" s="10" t="s">
        <v>47</v>
      </c>
      <c r="G91" s="10" t="s">
        <v>48</v>
      </c>
      <c r="H91" s="7"/>
      <c r="I91" s="7" t="s">
        <v>49</v>
      </c>
      <c r="J91" s="7"/>
      <c r="K91" s="7"/>
      <c r="L91" s="7"/>
      <c r="M91" s="7"/>
      <c r="N91" s="7" t="s">
        <v>445</v>
      </c>
      <c r="O91" s="10" t="s">
        <v>51</v>
      </c>
      <c r="P91" s="7" t="s">
        <v>344</v>
      </c>
      <c r="Q91" s="10" t="s">
        <v>53</v>
      </c>
      <c r="R91" s="7" t="s">
        <v>446</v>
      </c>
      <c r="S91" s="7"/>
      <c r="T91" s="7" t="s">
        <v>447</v>
      </c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11">
        <v>46101</v>
      </c>
      <c r="AP91" s="11">
        <v>46101</v>
      </c>
      <c r="AQ91" s="7">
        <v>2026</v>
      </c>
      <c r="AR91" s="13">
        <v>413</v>
      </c>
    </row>
    <row r="92" spans="1:44" s="2" customFormat="1" x14ac:dyDescent="0.25">
      <c r="A92" s="12" t="s">
        <v>44</v>
      </c>
      <c r="B92" s="7" t="s">
        <v>45</v>
      </c>
      <c r="C92" s="8" t="s">
        <v>422</v>
      </c>
      <c r="D92" s="7" t="str">
        <f>"90010150937"</f>
        <v>90010150937</v>
      </c>
      <c r="E92" s="9">
        <v>5628.8</v>
      </c>
      <c r="F92" s="10" t="s">
        <v>47</v>
      </c>
      <c r="G92" s="10" t="s">
        <v>48</v>
      </c>
      <c r="H92" s="7"/>
      <c r="I92" s="7" t="s">
        <v>49</v>
      </c>
      <c r="J92" s="7"/>
      <c r="K92" s="7"/>
      <c r="L92" s="7"/>
      <c r="M92" s="7"/>
      <c r="N92" s="7" t="s">
        <v>423</v>
      </c>
      <c r="O92" s="10" t="s">
        <v>51</v>
      </c>
      <c r="P92" s="7" t="s">
        <v>344</v>
      </c>
      <c r="Q92" s="10" t="s">
        <v>53</v>
      </c>
      <c r="R92" s="7" t="s">
        <v>424</v>
      </c>
      <c r="S92" s="7"/>
      <c r="T92" s="7" t="s">
        <v>425</v>
      </c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11">
        <v>46104</v>
      </c>
      <c r="AP92" s="11">
        <v>46104</v>
      </c>
      <c r="AQ92" s="7">
        <v>2026</v>
      </c>
      <c r="AR92" s="13">
        <v>432</v>
      </c>
    </row>
    <row r="93" spans="1:44" s="2" customFormat="1" ht="30" x14ac:dyDescent="0.25">
      <c r="A93" s="12" t="s">
        <v>44</v>
      </c>
      <c r="B93" s="7" t="s">
        <v>45</v>
      </c>
      <c r="C93" s="8" t="s">
        <v>426</v>
      </c>
      <c r="D93" s="7" t="str">
        <f>"91003900312"</f>
        <v>91003900312</v>
      </c>
      <c r="E93" s="9">
        <v>5177.6000000000004</v>
      </c>
      <c r="F93" s="10" t="s">
        <v>47</v>
      </c>
      <c r="G93" s="10" t="s">
        <v>48</v>
      </c>
      <c r="H93" s="7"/>
      <c r="I93" s="7" t="s">
        <v>49</v>
      </c>
      <c r="J93" s="7"/>
      <c r="K93" s="7"/>
      <c r="L93" s="7"/>
      <c r="M93" s="7"/>
      <c r="N93" s="7" t="s">
        <v>427</v>
      </c>
      <c r="O93" s="10" t="s">
        <v>51</v>
      </c>
      <c r="P93" s="7" t="s">
        <v>344</v>
      </c>
      <c r="Q93" s="10" t="s">
        <v>53</v>
      </c>
      <c r="R93" s="7" t="s">
        <v>428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11">
        <v>46104</v>
      </c>
      <c r="AP93" s="11">
        <v>46104</v>
      </c>
      <c r="AQ93" s="7">
        <v>2026</v>
      </c>
      <c r="AR93" s="13">
        <v>431</v>
      </c>
    </row>
    <row r="94" spans="1:44" s="2" customFormat="1" x14ac:dyDescent="0.25">
      <c r="A94" s="12" t="s">
        <v>44</v>
      </c>
      <c r="B94" s="7" t="s">
        <v>45</v>
      </c>
      <c r="C94" s="8" t="s">
        <v>429</v>
      </c>
      <c r="D94" s="7" t="str">
        <f>"90001370312"</f>
        <v>90001370312</v>
      </c>
      <c r="E94" s="9">
        <v>7000</v>
      </c>
      <c r="F94" s="10" t="s">
        <v>47</v>
      </c>
      <c r="G94" s="10" t="s">
        <v>48</v>
      </c>
      <c r="H94" s="7"/>
      <c r="I94" s="7" t="s">
        <v>49</v>
      </c>
      <c r="J94" s="7"/>
      <c r="K94" s="7"/>
      <c r="L94" s="7"/>
      <c r="M94" s="7"/>
      <c r="N94" s="7" t="s">
        <v>430</v>
      </c>
      <c r="O94" s="10" t="s">
        <v>51</v>
      </c>
      <c r="P94" s="7" t="s">
        <v>344</v>
      </c>
      <c r="Q94" s="10" t="s">
        <v>53</v>
      </c>
      <c r="R94" s="7" t="s">
        <v>431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11">
        <v>46104</v>
      </c>
      <c r="AP94" s="11">
        <v>46104</v>
      </c>
      <c r="AQ94" s="7">
        <v>2026</v>
      </c>
      <c r="AR94" s="13">
        <v>430</v>
      </c>
    </row>
    <row r="95" spans="1:44" s="2" customFormat="1" x14ac:dyDescent="0.25">
      <c r="A95" s="12" t="s">
        <v>44</v>
      </c>
      <c r="B95" s="7" t="s">
        <v>45</v>
      </c>
      <c r="C95" s="8" t="s">
        <v>432</v>
      </c>
      <c r="D95" s="7" t="str">
        <f>"90001580936"</f>
        <v>90001580936</v>
      </c>
      <c r="E95" s="9">
        <v>5574.4</v>
      </c>
      <c r="F95" s="10" t="s">
        <v>47</v>
      </c>
      <c r="G95" s="10" t="s">
        <v>48</v>
      </c>
      <c r="H95" s="7"/>
      <c r="I95" s="7" t="s">
        <v>49</v>
      </c>
      <c r="J95" s="7"/>
      <c r="K95" s="7"/>
      <c r="L95" s="7"/>
      <c r="M95" s="7"/>
      <c r="N95" s="7" t="s">
        <v>433</v>
      </c>
      <c r="O95" s="10" t="s">
        <v>51</v>
      </c>
      <c r="P95" s="7" t="s">
        <v>344</v>
      </c>
      <c r="Q95" s="10" t="s">
        <v>53</v>
      </c>
      <c r="R95" s="7" t="s">
        <v>434</v>
      </c>
      <c r="S95" s="7"/>
      <c r="T95" s="7" t="s">
        <v>435</v>
      </c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11">
        <v>46104</v>
      </c>
      <c r="AP95" s="11">
        <v>46104</v>
      </c>
      <c r="AQ95" s="7">
        <v>2026</v>
      </c>
      <c r="AR95" s="13">
        <v>428</v>
      </c>
    </row>
    <row r="96" spans="1:44" s="2" customFormat="1" x14ac:dyDescent="0.25">
      <c r="A96" s="12" t="s">
        <v>44</v>
      </c>
      <c r="B96" s="7" t="s">
        <v>45</v>
      </c>
      <c r="C96" s="8" t="s">
        <v>436</v>
      </c>
      <c r="D96" s="7" t="str">
        <f>"91037990933"</f>
        <v>91037990933</v>
      </c>
      <c r="E96" s="9">
        <v>7000</v>
      </c>
      <c r="F96" s="10" t="s">
        <v>47</v>
      </c>
      <c r="G96" s="10" t="s">
        <v>48</v>
      </c>
      <c r="H96" s="7"/>
      <c r="I96" s="7" t="s">
        <v>49</v>
      </c>
      <c r="J96" s="7"/>
      <c r="K96" s="7"/>
      <c r="L96" s="7"/>
      <c r="M96" s="7"/>
      <c r="N96" s="7" t="s">
        <v>437</v>
      </c>
      <c r="O96" s="10" t="s">
        <v>51</v>
      </c>
      <c r="P96" s="7" t="s">
        <v>344</v>
      </c>
      <c r="Q96" s="10" t="s">
        <v>53</v>
      </c>
      <c r="R96" s="7" t="s">
        <v>438</v>
      </c>
      <c r="S96" s="7"/>
      <c r="T96" s="7" t="s">
        <v>439</v>
      </c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11">
        <v>46104</v>
      </c>
      <c r="AP96" s="11">
        <v>46104</v>
      </c>
      <c r="AQ96" s="7">
        <v>2026</v>
      </c>
      <c r="AR96" s="13">
        <v>427</v>
      </c>
    </row>
    <row r="97" spans="1:44" s="2" customFormat="1" x14ac:dyDescent="0.25">
      <c r="A97" s="12" t="s">
        <v>44</v>
      </c>
      <c r="B97" s="7" t="s">
        <v>45</v>
      </c>
      <c r="C97" s="8" t="s">
        <v>415</v>
      </c>
      <c r="D97" s="7" t="str">
        <f>"01845460300"</f>
        <v>01845460300</v>
      </c>
      <c r="E97" s="9">
        <v>3123.2</v>
      </c>
      <c r="F97" s="10" t="s">
        <v>47</v>
      </c>
      <c r="G97" s="10" t="s">
        <v>48</v>
      </c>
      <c r="H97" s="7"/>
      <c r="I97" s="7" t="s">
        <v>49</v>
      </c>
      <c r="J97" s="7"/>
      <c r="K97" s="7"/>
      <c r="L97" s="7"/>
      <c r="M97" s="7"/>
      <c r="N97" s="7" t="s">
        <v>416</v>
      </c>
      <c r="O97" s="10" t="s">
        <v>51</v>
      </c>
      <c r="P97" s="7" t="s">
        <v>344</v>
      </c>
      <c r="Q97" s="10" t="s">
        <v>53</v>
      </c>
      <c r="R97" s="7" t="s">
        <v>417</v>
      </c>
      <c r="S97" s="7"/>
      <c r="T97" s="7" t="s">
        <v>418</v>
      </c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11">
        <v>46105</v>
      </c>
      <c r="AP97" s="11">
        <v>46105</v>
      </c>
      <c r="AQ97" s="7">
        <v>2026</v>
      </c>
      <c r="AR97" s="13">
        <v>439</v>
      </c>
    </row>
    <row r="98" spans="1:44" s="2" customFormat="1" ht="30" x14ac:dyDescent="0.25">
      <c r="A98" s="12" t="s">
        <v>44</v>
      </c>
      <c r="B98" s="7" t="s">
        <v>45</v>
      </c>
      <c r="C98" s="8" t="s">
        <v>419</v>
      </c>
      <c r="D98" s="7" t="str">
        <f>"94132520308"</f>
        <v>94132520308</v>
      </c>
      <c r="E98" s="9">
        <v>7000</v>
      </c>
      <c r="F98" s="10" t="s">
        <v>47</v>
      </c>
      <c r="G98" s="10" t="s">
        <v>48</v>
      </c>
      <c r="H98" s="7"/>
      <c r="I98" s="7" t="s">
        <v>49</v>
      </c>
      <c r="J98" s="7"/>
      <c r="K98" s="7"/>
      <c r="L98" s="7"/>
      <c r="M98" s="7"/>
      <c r="N98" s="7" t="s">
        <v>420</v>
      </c>
      <c r="O98" s="10" t="s">
        <v>51</v>
      </c>
      <c r="P98" s="7" t="s">
        <v>344</v>
      </c>
      <c r="Q98" s="10" t="s">
        <v>53</v>
      </c>
      <c r="R98" s="7" t="s">
        <v>421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11">
        <v>46105</v>
      </c>
      <c r="AP98" s="11">
        <v>46105</v>
      </c>
      <c r="AQ98" s="7">
        <v>2026</v>
      </c>
      <c r="AR98" s="13">
        <v>438</v>
      </c>
    </row>
    <row r="99" spans="1:44" s="2" customFormat="1" x14ac:dyDescent="0.25">
      <c r="A99" s="12" t="s">
        <v>44</v>
      </c>
      <c r="B99" s="7" t="s">
        <v>45</v>
      </c>
      <c r="C99" s="8" t="s">
        <v>408</v>
      </c>
      <c r="D99" s="7" t="str">
        <f>"83004190308"</f>
        <v>83004190308</v>
      </c>
      <c r="E99" s="9">
        <v>5297.6</v>
      </c>
      <c r="F99" s="10" t="s">
        <v>47</v>
      </c>
      <c r="G99" s="10" t="s">
        <v>48</v>
      </c>
      <c r="H99" s="7"/>
      <c r="I99" s="7" t="s">
        <v>49</v>
      </c>
      <c r="J99" s="7"/>
      <c r="K99" s="7"/>
      <c r="L99" s="7"/>
      <c r="M99" s="7"/>
      <c r="N99" s="7" t="s">
        <v>409</v>
      </c>
      <c r="O99" s="10" t="s">
        <v>51</v>
      </c>
      <c r="P99" s="7" t="s">
        <v>344</v>
      </c>
      <c r="Q99" s="10" t="s">
        <v>53</v>
      </c>
      <c r="R99" s="7" t="s">
        <v>410</v>
      </c>
      <c r="S99" s="7"/>
      <c r="T99" s="7" t="s">
        <v>411</v>
      </c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11">
        <v>46106</v>
      </c>
      <c r="AP99" s="11">
        <v>46106</v>
      </c>
      <c r="AQ99" s="7">
        <v>2026</v>
      </c>
      <c r="AR99" s="13">
        <v>447</v>
      </c>
    </row>
    <row r="100" spans="1:44" s="2" customFormat="1" x14ac:dyDescent="0.25">
      <c r="A100" s="12" t="s">
        <v>44</v>
      </c>
      <c r="B100" s="7" t="s">
        <v>45</v>
      </c>
      <c r="C100" s="8" t="s">
        <v>412</v>
      </c>
      <c r="D100" s="7" t="str">
        <f>"91030610314"</f>
        <v>91030610314</v>
      </c>
      <c r="E100" s="9">
        <v>7000</v>
      </c>
      <c r="F100" s="10" t="s">
        <v>47</v>
      </c>
      <c r="G100" s="10" t="s">
        <v>48</v>
      </c>
      <c r="H100" s="7"/>
      <c r="I100" s="7" t="s">
        <v>49</v>
      </c>
      <c r="J100" s="7"/>
      <c r="K100" s="7"/>
      <c r="L100" s="7"/>
      <c r="M100" s="7"/>
      <c r="N100" s="7" t="s">
        <v>413</v>
      </c>
      <c r="O100" s="10" t="s">
        <v>51</v>
      </c>
      <c r="P100" s="7" t="s">
        <v>344</v>
      </c>
      <c r="Q100" s="10" t="s">
        <v>53</v>
      </c>
      <c r="R100" s="7" t="s">
        <v>414</v>
      </c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11">
        <v>46106</v>
      </c>
      <c r="AP100" s="11">
        <v>46106</v>
      </c>
      <c r="AQ100" s="7">
        <v>2026</v>
      </c>
      <c r="AR100" s="13">
        <v>446</v>
      </c>
    </row>
    <row r="101" spans="1:44" s="2" customFormat="1" x14ac:dyDescent="0.25">
      <c r="A101" s="12" t="s">
        <v>44</v>
      </c>
      <c r="B101" s="7" t="s">
        <v>45</v>
      </c>
      <c r="C101" s="8" t="s">
        <v>400</v>
      </c>
      <c r="D101" s="7" t="str">
        <f>"91003430310"</f>
        <v>91003430310</v>
      </c>
      <c r="E101" s="9">
        <v>7000</v>
      </c>
      <c r="F101" s="10" t="s">
        <v>47</v>
      </c>
      <c r="G101" s="10" t="s">
        <v>48</v>
      </c>
      <c r="H101" s="7"/>
      <c r="I101" s="7" t="s">
        <v>49</v>
      </c>
      <c r="J101" s="7"/>
      <c r="K101" s="7"/>
      <c r="L101" s="7"/>
      <c r="M101" s="7"/>
      <c r="N101" s="7" t="s">
        <v>401</v>
      </c>
      <c r="O101" s="10" t="s">
        <v>51</v>
      </c>
      <c r="P101" s="7" t="s">
        <v>344</v>
      </c>
      <c r="Q101" s="10" t="s">
        <v>53</v>
      </c>
      <c r="R101" s="7" t="s">
        <v>402</v>
      </c>
      <c r="S101" s="7"/>
      <c r="T101" s="7" t="s">
        <v>403</v>
      </c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11">
        <v>46107</v>
      </c>
      <c r="AP101" s="11">
        <v>46107</v>
      </c>
      <c r="AQ101" s="7">
        <v>2026</v>
      </c>
      <c r="AR101" s="13">
        <v>455</v>
      </c>
    </row>
    <row r="102" spans="1:44" s="2" customFormat="1" x14ac:dyDescent="0.25">
      <c r="A102" s="12" t="s">
        <v>44</v>
      </c>
      <c r="B102" s="7" t="s">
        <v>45</v>
      </c>
      <c r="C102" s="8" t="s">
        <v>404</v>
      </c>
      <c r="D102" s="7" t="str">
        <f>"01106740317"</f>
        <v>01106740317</v>
      </c>
      <c r="E102" s="9">
        <v>6212.82</v>
      </c>
      <c r="F102" s="10" t="s">
        <v>47</v>
      </c>
      <c r="G102" s="10" t="s">
        <v>48</v>
      </c>
      <c r="H102" s="7"/>
      <c r="I102" s="7" t="s">
        <v>49</v>
      </c>
      <c r="J102" s="7"/>
      <c r="K102" s="7"/>
      <c r="L102" s="7"/>
      <c r="M102" s="7"/>
      <c r="N102" s="7" t="s">
        <v>405</v>
      </c>
      <c r="O102" s="10" t="s">
        <v>51</v>
      </c>
      <c r="P102" s="7" t="s">
        <v>344</v>
      </c>
      <c r="Q102" s="10" t="s">
        <v>53</v>
      </c>
      <c r="R102" s="7" t="s">
        <v>406</v>
      </c>
      <c r="S102" s="7"/>
      <c r="T102" s="7" t="s">
        <v>407</v>
      </c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11">
        <v>46107</v>
      </c>
      <c r="AP102" s="11">
        <v>46107</v>
      </c>
      <c r="AQ102" s="7">
        <v>2026</v>
      </c>
      <c r="AR102" s="13">
        <v>456</v>
      </c>
    </row>
    <row r="103" spans="1:44" s="2" customFormat="1" x14ac:dyDescent="0.25">
      <c r="A103" s="12" t="s">
        <v>44</v>
      </c>
      <c r="B103" s="7" t="s">
        <v>45</v>
      </c>
      <c r="C103" s="8" t="s">
        <v>389</v>
      </c>
      <c r="D103" s="7" t="str">
        <f>"91103070933"</f>
        <v>91103070933</v>
      </c>
      <c r="E103" s="9">
        <v>4747.3100000000004</v>
      </c>
      <c r="F103" s="10" t="s">
        <v>47</v>
      </c>
      <c r="G103" s="10" t="s">
        <v>48</v>
      </c>
      <c r="H103" s="7"/>
      <c r="I103" s="7" t="s">
        <v>49</v>
      </c>
      <c r="J103" s="7"/>
      <c r="K103" s="7"/>
      <c r="L103" s="7"/>
      <c r="M103" s="7"/>
      <c r="N103" s="7" t="s">
        <v>390</v>
      </c>
      <c r="O103" s="10" t="s">
        <v>51</v>
      </c>
      <c r="P103" s="7" t="s">
        <v>344</v>
      </c>
      <c r="Q103" s="10" t="s">
        <v>53</v>
      </c>
      <c r="R103" s="7" t="s">
        <v>391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11">
        <v>46108</v>
      </c>
      <c r="AP103" s="11">
        <v>46108</v>
      </c>
      <c r="AQ103" s="7">
        <v>2026</v>
      </c>
      <c r="AR103" s="13">
        <v>459</v>
      </c>
    </row>
    <row r="104" spans="1:44" s="2" customFormat="1" x14ac:dyDescent="0.25">
      <c r="A104" s="12" t="s">
        <v>44</v>
      </c>
      <c r="B104" s="7" t="s">
        <v>45</v>
      </c>
      <c r="C104" s="8" t="s">
        <v>392</v>
      </c>
      <c r="D104" s="7" t="str">
        <f>"94092190308"</f>
        <v>94092190308</v>
      </c>
      <c r="E104" s="9">
        <v>6278.4</v>
      </c>
      <c r="F104" s="10" t="s">
        <v>47</v>
      </c>
      <c r="G104" s="10" t="s">
        <v>48</v>
      </c>
      <c r="H104" s="7"/>
      <c r="I104" s="7" t="s">
        <v>49</v>
      </c>
      <c r="J104" s="7"/>
      <c r="K104" s="7"/>
      <c r="L104" s="7"/>
      <c r="M104" s="7"/>
      <c r="N104" s="7" t="s">
        <v>393</v>
      </c>
      <c r="O104" s="10" t="s">
        <v>51</v>
      </c>
      <c r="P104" s="7" t="s">
        <v>344</v>
      </c>
      <c r="Q104" s="10" t="s">
        <v>53</v>
      </c>
      <c r="R104" s="7" t="s">
        <v>394</v>
      </c>
      <c r="S104" s="7"/>
      <c r="T104" s="7" t="s">
        <v>395</v>
      </c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11">
        <v>46108</v>
      </c>
      <c r="AP104" s="11">
        <v>46108</v>
      </c>
      <c r="AQ104" s="7">
        <v>2026</v>
      </c>
      <c r="AR104" s="13">
        <v>458</v>
      </c>
    </row>
    <row r="105" spans="1:44" s="2" customFormat="1" x14ac:dyDescent="0.25">
      <c r="A105" s="12" t="s">
        <v>44</v>
      </c>
      <c r="B105" s="7" t="s">
        <v>45</v>
      </c>
      <c r="C105" s="8" t="s">
        <v>396</v>
      </c>
      <c r="D105" s="7" t="str">
        <f>"94141350309"</f>
        <v>94141350309</v>
      </c>
      <c r="E105" s="9">
        <v>7000</v>
      </c>
      <c r="F105" s="10" t="s">
        <v>47</v>
      </c>
      <c r="G105" s="10" t="s">
        <v>48</v>
      </c>
      <c r="H105" s="7"/>
      <c r="I105" s="7" t="s">
        <v>49</v>
      </c>
      <c r="J105" s="7"/>
      <c r="K105" s="7"/>
      <c r="L105" s="7"/>
      <c r="M105" s="7"/>
      <c r="N105" s="7" t="s">
        <v>397</v>
      </c>
      <c r="O105" s="10" t="s">
        <v>51</v>
      </c>
      <c r="P105" s="7" t="s">
        <v>344</v>
      </c>
      <c r="Q105" s="10" t="s">
        <v>53</v>
      </c>
      <c r="R105" s="7" t="s">
        <v>398</v>
      </c>
      <c r="S105" s="7"/>
      <c r="T105" s="7" t="s">
        <v>399</v>
      </c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11">
        <v>46108</v>
      </c>
      <c r="AP105" s="11">
        <v>46108</v>
      </c>
      <c r="AQ105" s="7">
        <v>2026</v>
      </c>
      <c r="AR105" s="13">
        <v>457</v>
      </c>
    </row>
    <row r="106" spans="1:44" s="2" customFormat="1" x14ac:dyDescent="0.25">
      <c r="A106" s="12" t="s">
        <v>44</v>
      </c>
      <c r="B106" s="7" t="s">
        <v>45</v>
      </c>
      <c r="C106" s="8" t="s">
        <v>362</v>
      </c>
      <c r="D106" s="7" t="str">
        <f>"90167170324"</f>
        <v>90167170324</v>
      </c>
      <c r="E106" s="9">
        <v>7000</v>
      </c>
      <c r="F106" s="10" t="s">
        <v>47</v>
      </c>
      <c r="G106" s="10" t="s">
        <v>48</v>
      </c>
      <c r="H106" s="7"/>
      <c r="I106" s="7" t="s">
        <v>49</v>
      </c>
      <c r="J106" s="7"/>
      <c r="K106" s="7"/>
      <c r="L106" s="7"/>
      <c r="M106" s="7"/>
      <c r="N106" s="7" t="s">
        <v>363</v>
      </c>
      <c r="O106" s="10" t="s">
        <v>51</v>
      </c>
      <c r="P106" s="7" t="s">
        <v>344</v>
      </c>
      <c r="Q106" s="10" t="s">
        <v>53</v>
      </c>
      <c r="R106" s="7" t="s">
        <v>364</v>
      </c>
      <c r="S106" s="7"/>
      <c r="T106" s="7" t="s">
        <v>365</v>
      </c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11">
        <v>46111</v>
      </c>
      <c r="AP106" s="11">
        <v>46111</v>
      </c>
      <c r="AQ106" s="7">
        <v>2026</v>
      </c>
      <c r="AR106" s="13">
        <v>474</v>
      </c>
    </row>
    <row r="107" spans="1:44" s="2" customFormat="1" x14ac:dyDescent="0.25">
      <c r="A107" s="12" t="s">
        <v>44</v>
      </c>
      <c r="B107" s="7" t="s">
        <v>45</v>
      </c>
      <c r="C107" s="8" t="s">
        <v>366</v>
      </c>
      <c r="D107" s="7" t="str">
        <f>"02522980305"</f>
        <v>02522980305</v>
      </c>
      <c r="E107" s="9">
        <v>2404.8000000000002</v>
      </c>
      <c r="F107" s="10" t="s">
        <v>47</v>
      </c>
      <c r="G107" s="10" t="s">
        <v>48</v>
      </c>
      <c r="H107" s="7"/>
      <c r="I107" s="7" t="s">
        <v>49</v>
      </c>
      <c r="J107" s="7"/>
      <c r="K107" s="7"/>
      <c r="L107" s="7"/>
      <c r="M107" s="7"/>
      <c r="N107" s="7" t="s">
        <v>367</v>
      </c>
      <c r="O107" s="10" t="s">
        <v>51</v>
      </c>
      <c r="P107" s="7" t="s">
        <v>344</v>
      </c>
      <c r="Q107" s="10" t="s">
        <v>53</v>
      </c>
      <c r="R107" s="7" t="s">
        <v>368</v>
      </c>
      <c r="S107" s="7"/>
      <c r="T107" s="7" t="s">
        <v>369</v>
      </c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11">
        <v>46111</v>
      </c>
      <c r="AP107" s="11">
        <v>46111</v>
      </c>
      <c r="AQ107" s="7">
        <v>2026</v>
      </c>
      <c r="AR107" s="13">
        <v>473</v>
      </c>
    </row>
    <row r="108" spans="1:44" s="2" customFormat="1" x14ac:dyDescent="0.25">
      <c r="A108" s="12" t="s">
        <v>44</v>
      </c>
      <c r="B108" s="7" t="s">
        <v>45</v>
      </c>
      <c r="C108" s="8" t="s">
        <v>370</v>
      </c>
      <c r="D108" s="7" t="str">
        <f>"91048850316"</f>
        <v>91048850316</v>
      </c>
      <c r="E108" s="9">
        <v>2254.5100000000002</v>
      </c>
      <c r="F108" s="10" t="s">
        <v>47</v>
      </c>
      <c r="G108" s="10" t="s">
        <v>48</v>
      </c>
      <c r="H108" s="7"/>
      <c r="I108" s="7" t="s">
        <v>49</v>
      </c>
      <c r="J108" s="7"/>
      <c r="K108" s="7"/>
      <c r="L108" s="7"/>
      <c r="M108" s="7"/>
      <c r="N108" s="7" t="s">
        <v>371</v>
      </c>
      <c r="O108" s="10" t="s">
        <v>51</v>
      </c>
      <c r="P108" s="7" t="s">
        <v>344</v>
      </c>
      <c r="Q108" s="10" t="s">
        <v>53</v>
      </c>
      <c r="R108" s="7" t="s">
        <v>372</v>
      </c>
      <c r="S108" s="7"/>
      <c r="T108" s="7" t="s">
        <v>373</v>
      </c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11">
        <v>46111</v>
      </c>
      <c r="AP108" s="11">
        <v>46111</v>
      </c>
      <c r="AQ108" s="7">
        <v>2026</v>
      </c>
      <c r="AR108" s="13">
        <v>472</v>
      </c>
    </row>
    <row r="109" spans="1:44" s="2" customFormat="1" x14ac:dyDescent="0.25">
      <c r="A109" s="12" t="s">
        <v>44</v>
      </c>
      <c r="B109" s="7" t="s">
        <v>45</v>
      </c>
      <c r="C109" s="8" t="s">
        <v>374</v>
      </c>
      <c r="D109" s="7" t="str">
        <f>"81007370935"</f>
        <v>81007370935</v>
      </c>
      <c r="E109" s="9">
        <v>3200</v>
      </c>
      <c r="F109" s="10" t="s">
        <v>47</v>
      </c>
      <c r="G109" s="10" t="s">
        <v>48</v>
      </c>
      <c r="H109" s="7"/>
      <c r="I109" s="7" t="s">
        <v>49</v>
      </c>
      <c r="J109" s="7"/>
      <c r="K109" s="7"/>
      <c r="L109" s="7"/>
      <c r="M109" s="7"/>
      <c r="N109" s="7" t="s">
        <v>375</v>
      </c>
      <c r="O109" s="10" t="s">
        <v>51</v>
      </c>
      <c r="P109" s="7" t="s">
        <v>344</v>
      </c>
      <c r="Q109" s="10" t="s">
        <v>53</v>
      </c>
      <c r="R109" s="7" t="s">
        <v>376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11">
        <v>46111</v>
      </c>
      <c r="AP109" s="11">
        <v>46111</v>
      </c>
      <c r="AQ109" s="7">
        <v>2026</v>
      </c>
      <c r="AR109" s="13">
        <v>471</v>
      </c>
    </row>
    <row r="110" spans="1:44" s="2" customFormat="1" x14ac:dyDescent="0.25">
      <c r="A110" s="12" t="s">
        <v>44</v>
      </c>
      <c r="B110" s="7" t="s">
        <v>45</v>
      </c>
      <c r="C110" s="8" t="s">
        <v>377</v>
      </c>
      <c r="D110" s="7" t="str">
        <f>"91097310931"</f>
        <v>91097310931</v>
      </c>
      <c r="E110" s="9">
        <v>4640</v>
      </c>
      <c r="F110" s="10" t="s">
        <v>47</v>
      </c>
      <c r="G110" s="10" t="s">
        <v>48</v>
      </c>
      <c r="H110" s="7"/>
      <c r="I110" s="7" t="s">
        <v>49</v>
      </c>
      <c r="J110" s="7"/>
      <c r="K110" s="7"/>
      <c r="L110" s="7"/>
      <c r="M110" s="7"/>
      <c r="N110" s="7" t="s">
        <v>378</v>
      </c>
      <c r="O110" s="10" t="s">
        <v>51</v>
      </c>
      <c r="P110" s="7" t="s">
        <v>344</v>
      </c>
      <c r="Q110" s="10" t="s">
        <v>53</v>
      </c>
      <c r="R110" s="7" t="s">
        <v>379</v>
      </c>
      <c r="S110" s="7"/>
      <c r="T110" s="7" t="s">
        <v>380</v>
      </c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11">
        <v>46111</v>
      </c>
      <c r="AP110" s="11">
        <v>46111</v>
      </c>
      <c r="AQ110" s="7">
        <v>2026</v>
      </c>
      <c r="AR110" s="13">
        <v>470</v>
      </c>
    </row>
    <row r="111" spans="1:44" s="2" customFormat="1" x14ac:dyDescent="0.25">
      <c r="A111" s="12" t="s">
        <v>44</v>
      </c>
      <c r="B111" s="7" t="s">
        <v>45</v>
      </c>
      <c r="C111" s="8" t="s">
        <v>381</v>
      </c>
      <c r="D111" s="7" t="str">
        <f>"03103830307"</f>
        <v>03103830307</v>
      </c>
      <c r="E111" s="9">
        <v>6051.2</v>
      </c>
      <c r="F111" s="10" t="s">
        <v>47</v>
      </c>
      <c r="G111" s="10" t="s">
        <v>48</v>
      </c>
      <c r="H111" s="7"/>
      <c r="I111" s="7" t="s">
        <v>49</v>
      </c>
      <c r="J111" s="7"/>
      <c r="K111" s="7"/>
      <c r="L111" s="7"/>
      <c r="M111" s="7"/>
      <c r="N111" s="7" t="s">
        <v>382</v>
      </c>
      <c r="O111" s="10" t="s">
        <v>51</v>
      </c>
      <c r="P111" s="7" t="s">
        <v>344</v>
      </c>
      <c r="Q111" s="10" t="s">
        <v>53</v>
      </c>
      <c r="R111" s="7" t="s">
        <v>383</v>
      </c>
      <c r="S111" s="7"/>
      <c r="T111" s="7" t="s">
        <v>384</v>
      </c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11">
        <v>46111</v>
      </c>
      <c r="AP111" s="11">
        <v>46111</v>
      </c>
      <c r="AQ111" s="7">
        <v>2026</v>
      </c>
      <c r="AR111" s="13">
        <v>469</v>
      </c>
    </row>
    <row r="112" spans="1:44" s="2" customFormat="1" x14ac:dyDescent="0.25">
      <c r="A112" s="12" t="s">
        <v>44</v>
      </c>
      <c r="B112" s="7" t="s">
        <v>45</v>
      </c>
      <c r="C112" s="8" t="s">
        <v>385</v>
      </c>
      <c r="D112" s="7" t="str">
        <f>"91030940315"</f>
        <v>91030940315</v>
      </c>
      <c r="E112" s="9">
        <v>4576</v>
      </c>
      <c r="F112" s="10" t="s">
        <v>47</v>
      </c>
      <c r="G112" s="10" t="s">
        <v>48</v>
      </c>
      <c r="H112" s="7"/>
      <c r="I112" s="7" t="s">
        <v>49</v>
      </c>
      <c r="J112" s="7"/>
      <c r="K112" s="7"/>
      <c r="L112" s="7"/>
      <c r="M112" s="7"/>
      <c r="N112" s="7" t="s">
        <v>386</v>
      </c>
      <c r="O112" s="10" t="s">
        <v>51</v>
      </c>
      <c r="P112" s="7" t="s">
        <v>344</v>
      </c>
      <c r="Q112" s="10" t="s">
        <v>53</v>
      </c>
      <c r="R112" s="7" t="s">
        <v>387</v>
      </c>
      <c r="S112" s="7"/>
      <c r="T112" s="7" t="s">
        <v>388</v>
      </c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11">
        <v>46111</v>
      </c>
      <c r="AP112" s="11">
        <v>46111</v>
      </c>
      <c r="AQ112" s="7">
        <v>2026</v>
      </c>
      <c r="AR112" s="13">
        <v>468</v>
      </c>
    </row>
    <row r="113" spans="1:44" s="2" customFormat="1" x14ac:dyDescent="0.25">
      <c r="A113" s="12" t="s">
        <v>44</v>
      </c>
      <c r="B113" s="7" t="s">
        <v>45</v>
      </c>
      <c r="C113" s="8" t="s">
        <v>342</v>
      </c>
      <c r="D113" s="7" t="str">
        <f>"80018710329"</f>
        <v>80018710329</v>
      </c>
      <c r="E113" s="9">
        <v>5890.4</v>
      </c>
      <c r="F113" s="10" t="s">
        <v>47</v>
      </c>
      <c r="G113" s="10" t="s">
        <v>48</v>
      </c>
      <c r="H113" s="7"/>
      <c r="I113" s="7" t="s">
        <v>49</v>
      </c>
      <c r="J113" s="7"/>
      <c r="K113" s="7"/>
      <c r="L113" s="7"/>
      <c r="M113" s="7"/>
      <c r="N113" s="7" t="s">
        <v>343</v>
      </c>
      <c r="O113" s="10" t="s">
        <v>51</v>
      </c>
      <c r="P113" s="7" t="s">
        <v>344</v>
      </c>
      <c r="Q113" s="10" t="s">
        <v>53</v>
      </c>
      <c r="R113" s="7" t="s">
        <v>345</v>
      </c>
      <c r="S113" s="7"/>
      <c r="T113" s="7" t="s">
        <v>346</v>
      </c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11">
        <v>46112</v>
      </c>
      <c r="AP113" s="11">
        <v>46112</v>
      </c>
      <c r="AQ113" s="7">
        <v>2026</v>
      </c>
      <c r="AR113" s="13">
        <v>486</v>
      </c>
    </row>
    <row r="114" spans="1:44" s="2" customFormat="1" ht="30" x14ac:dyDescent="0.25">
      <c r="A114" s="12" t="s">
        <v>44</v>
      </c>
      <c r="B114" s="7" t="s">
        <v>45</v>
      </c>
      <c r="C114" s="8" t="s">
        <v>347</v>
      </c>
      <c r="D114" s="7" t="str">
        <f>"80012690931"</f>
        <v>80012690931</v>
      </c>
      <c r="E114" s="9">
        <v>7000</v>
      </c>
      <c r="F114" s="10" t="s">
        <v>47</v>
      </c>
      <c r="G114" s="10" t="s">
        <v>48</v>
      </c>
      <c r="H114" s="7"/>
      <c r="I114" s="7" t="s">
        <v>49</v>
      </c>
      <c r="J114" s="7"/>
      <c r="K114" s="7"/>
      <c r="L114" s="7"/>
      <c r="M114" s="7"/>
      <c r="N114" s="7" t="s">
        <v>348</v>
      </c>
      <c r="O114" s="10" t="s">
        <v>51</v>
      </c>
      <c r="P114" s="7" t="s">
        <v>344</v>
      </c>
      <c r="Q114" s="10" t="s">
        <v>53</v>
      </c>
      <c r="R114" s="7" t="s">
        <v>349</v>
      </c>
      <c r="S114" s="7"/>
      <c r="T114" s="7" t="s">
        <v>350</v>
      </c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11">
        <v>46112</v>
      </c>
      <c r="AP114" s="11">
        <v>46112</v>
      </c>
      <c r="AQ114" s="7">
        <v>2026</v>
      </c>
      <c r="AR114" s="13">
        <v>485</v>
      </c>
    </row>
    <row r="115" spans="1:44" s="2" customFormat="1" x14ac:dyDescent="0.25">
      <c r="A115" s="12" t="s">
        <v>44</v>
      </c>
      <c r="B115" s="7" t="s">
        <v>45</v>
      </c>
      <c r="C115" s="8" t="s">
        <v>351</v>
      </c>
      <c r="D115" s="7" t="str">
        <f>"01291260303"</f>
        <v>01291260303</v>
      </c>
      <c r="E115" s="9">
        <v>7000</v>
      </c>
      <c r="F115" s="10" t="s">
        <v>47</v>
      </c>
      <c r="G115" s="10" t="s">
        <v>48</v>
      </c>
      <c r="H115" s="7"/>
      <c r="I115" s="7" t="s">
        <v>49</v>
      </c>
      <c r="J115" s="7"/>
      <c r="K115" s="7"/>
      <c r="L115" s="7"/>
      <c r="M115" s="7"/>
      <c r="N115" s="7" t="s">
        <v>352</v>
      </c>
      <c r="O115" s="10" t="s">
        <v>51</v>
      </c>
      <c r="P115" s="7" t="s">
        <v>344</v>
      </c>
      <c r="Q115" s="10" t="s">
        <v>53</v>
      </c>
      <c r="R115" s="7" t="s">
        <v>353</v>
      </c>
      <c r="S115" s="7"/>
      <c r="T115" s="7" t="s">
        <v>354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11">
        <v>46112</v>
      </c>
      <c r="AP115" s="11">
        <v>46112</v>
      </c>
      <c r="AQ115" s="7">
        <v>2026</v>
      </c>
      <c r="AR115" s="13">
        <v>484</v>
      </c>
    </row>
    <row r="116" spans="1:44" s="2" customFormat="1" x14ac:dyDescent="0.25">
      <c r="A116" s="12" t="s">
        <v>44</v>
      </c>
      <c r="B116" s="7" t="s">
        <v>45</v>
      </c>
      <c r="C116" s="8" t="s">
        <v>355</v>
      </c>
      <c r="D116" s="7" t="str">
        <f>"90145760329"</f>
        <v>90145760329</v>
      </c>
      <c r="E116" s="9">
        <v>5704.74</v>
      </c>
      <c r="F116" s="10" t="s">
        <v>47</v>
      </c>
      <c r="G116" s="10" t="s">
        <v>48</v>
      </c>
      <c r="H116" s="7"/>
      <c r="I116" s="7" t="s">
        <v>49</v>
      </c>
      <c r="J116" s="7"/>
      <c r="K116" s="7"/>
      <c r="L116" s="7"/>
      <c r="M116" s="7"/>
      <c r="N116" s="7" t="s">
        <v>356</v>
      </c>
      <c r="O116" s="10" t="s">
        <v>51</v>
      </c>
      <c r="P116" s="7" t="s">
        <v>344</v>
      </c>
      <c r="Q116" s="10" t="s">
        <v>53</v>
      </c>
      <c r="R116" s="7" t="s">
        <v>357</v>
      </c>
      <c r="S116" s="7"/>
      <c r="T116" s="7" t="s">
        <v>358</v>
      </c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11">
        <v>46112</v>
      </c>
      <c r="AP116" s="11">
        <v>46112</v>
      </c>
      <c r="AQ116" s="7">
        <v>2026</v>
      </c>
      <c r="AR116" s="13">
        <v>483</v>
      </c>
    </row>
    <row r="117" spans="1:44" s="2" customFormat="1" ht="30" x14ac:dyDescent="0.25">
      <c r="A117" s="12" t="s">
        <v>44</v>
      </c>
      <c r="B117" s="7" t="s">
        <v>45</v>
      </c>
      <c r="C117" s="8" t="s">
        <v>359</v>
      </c>
      <c r="D117" s="7" t="str">
        <f>"91012460936"</f>
        <v>91012460936</v>
      </c>
      <c r="E117" s="9">
        <v>4640</v>
      </c>
      <c r="F117" s="10" t="s">
        <v>47</v>
      </c>
      <c r="G117" s="10" t="s">
        <v>48</v>
      </c>
      <c r="H117" s="7"/>
      <c r="I117" s="7" t="s">
        <v>49</v>
      </c>
      <c r="J117" s="7"/>
      <c r="K117" s="7"/>
      <c r="L117" s="7"/>
      <c r="M117" s="7"/>
      <c r="N117" s="7" t="s">
        <v>360</v>
      </c>
      <c r="O117" s="10" t="s">
        <v>51</v>
      </c>
      <c r="P117" s="7" t="s">
        <v>344</v>
      </c>
      <c r="Q117" s="10" t="s">
        <v>53</v>
      </c>
      <c r="R117" s="7" t="s">
        <v>361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11">
        <v>46112</v>
      </c>
      <c r="AP117" s="11">
        <v>46112</v>
      </c>
      <c r="AQ117" s="7">
        <v>2026</v>
      </c>
      <c r="AR117" s="13">
        <v>482</v>
      </c>
    </row>
    <row r="118" spans="1:44" s="2" customFormat="1" x14ac:dyDescent="0.25">
      <c r="A118" s="12" t="s">
        <v>44</v>
      </c>
      <c r="B118" s="7" t="s">
        <v>45</v>
      </c>
      <c r="C118" s="8" t="s">
        <v>328</v>
      </c>
      <c r="D118" s="7" t="str">
        <f>"03101410300"</f>
        <v>03101410300</v>
      </c>
      <c r="E118" s="9">
        <v>7000</v>
      </c>
      <c r="F118" s="10" t="s">
        <v>47</v>
      </c>
      <c r="G118" s="10" t="s">
        <v>48</v>
      </c>
      <c r="H118" s="7"/>
      <c r="I118" s="7" t="s">
        <v>49</v>
      </c>
      <c r="J118" s="7"/>
      <c r="K118" s="7"/>
      <c r="L118" s="7"/>
      <c r="M118" s="7"/>
      <c r="N118" s="7" t="s">
        <v>329</v>
      </c>
      <c r="O118" s="10" t="s">
        <v>51</v>
      </c>
      <c r="P118" s="7" t="s">
        <v>52</v>
      </c>
      <c r="Q118" s="10" t="s">
        <v>53</v>
      </c>
      <c r="R118" s="7" t="s">
        <v>330</v>
      </c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11">
        <v>46113</v>
      </c>
      <c r="AP118" s="11">
        <v>46113</v>
      </c>
      <c r="AQ118" s="7">
        <v>2026</v>
      </c>
      <c r="AR118" s="13">
        <v>492</v>
      </c>
    </row>
    <row r="119" spans="1:44" s="2" customFormat="1" x14ac:dyDescent="0.25">
      <c r="A119" s="12" t="s">
        <v>44</v>
      </c>
      <c r="B119" s="7" t="s">
        <v>45</v>
      </c>
      <c r="C119" s="8" t="s">
        <v>331</v>
      </c>
      <c r="D119" s="7" t="str">
        <f>"80026610305"</f>
        <v>80026610305</v>
      </c>
      <c r="E119" s="9">
        <v>7000</v>
      </c>
      <c r="F119" s="10" t="s">
        <v>47</v>
      </c>
      <c r="G119" s="10" t="s">
        <v>48</v>
      </c>
      <c r="H119" s="7"/>
      <c r="I119" s="7" t="s">
        <v>49</v>
      </c>
      <c r="J119" s="7"/>
      <c r="K119" s="7"/>
      <c r="L119" s="7"/>
      <c r="M119" s="7"/>
      <c r="N119" s="7" t="s">
        <v>332</v>
      </c>
      <c r="O119" s="10" t="s">
        <v>51</v>
      </c>
      <c r="P119" s="7" t="s">
        <v>52</v>
      </c>
      <c r="Q119" s="10" t="s">
        <v>53</v>
      </c>
      <c r="R119" s="7" t="s">
        <v>333</v>
      </c>
      <c r="S119" s="7"/>
      <c r="T119" s="7" t="s">
        <v>334</v>
      </c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11">
        <v>46113</v>
      </c>
      <c r="AP119" s="11">
        <v>46113</v>
      </c>
      <c r="AQ119" s="7">
        <v>2026</v>
      </c>
      <c r="AR119" s="13">
        <v>491</v>
      </c>
    </row>
    <row r="120" spans="1:44" s="2" customFormat="1" x14ac:dyDescent="0.25">
      <c r="A120" s="12" t="s">
        <v>44</v>
      </c>
      <c r="B120" s="7" t="s">
        <v>45</v>
      </c>
      <c r="C120" s="8" t="s">
        <v>335</v>
      </c>
      <c r="D120" s="7" t="str">
        <f>"80015090329"</f>
        <v>80015090329</v>
      </c>
      <c r="E120" s="9">
        <v>7000</v>
      </c>
      <c r="F120" s="10" t="s">
        <v>47</v>
      </c>
      <c r="G120" s="10" t="s">
        <v>48</v>
      </c>
      <c r="H120" s="7"/>
      <c r="I120" s="7" t="s">
        <v>49</v>
      </c>
      <c r="J120" s="7"/>
      <c r="K120" s="7"/>
      <c r="L120" s="7"/>
      <c r="M120" s="7"/>
      <c r="N120" s="7" t="s">
        <v>336</v>
      </c>
      <c r="O120" s="10" t="s">
        <v>51</v>
      </c>
      <c r="P120" s="7" t="s">
        <v>52</v>
      </c>
      <c r="Q120" s="10" t="s">
        <v>53</v>
      </c>
      <c r="R120" s="7" t="s">
        <v>337</v>
      </c>
      <c r="S120" s="7"/>
      <c r="T120" s="7" t="s">
        <v>338</v>
      </c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11">
        <v>46113</v>
      </c>
      <c r="AP120" s="11">
        <v>46113</v>
      </c>
      <c r="AQ120" s="7">
        <v>2026</v>
      </c>
      <c r="AR120" s="13">
        <v>490</v>
      </c>
    </row>
    <row r="121" spans="1:44" s="2" customFormat="1" x14ac:dyDescent="0.25">
      <c r="A121" s="12" t="s">
        <v>44</v>
      </c>
      <c r="B121" s="7" t="s">
        <v>45</v>
      </c>
      <c r="C121" s="8" t="s">
        <v>339</v>
      </c>
      <c r="D121" s="7" t="str">
        <f>"81007410319"</f>
        <v>81007410319</v>
      </c>
      <c r="E121" s="9">
        <v>4800</v>
      </c>
      <c r="F121" s="10" t="s">
        <v>47</v>
      </c>
      <c r="G121" s="10" t="s">
        <v>48</v>
      </c>
      <c r="H121" s="7"/>
      <c r="I121" s="7" t="s">
        <v>49</v>
      </c>
      <c r="J121" s="7"/>
      <c r="K121" s="7"/>
      <c r="L121" s="7"/>
      <c r="M121" s="7"/>
      <c r="N121" s="7" t="s">
        <v>340</v>
      </c>
      <c r="O121" s="10" t="s">
        <v>51</v>
      </c>
      <c r="P121" s="7" t="s">
        <v>52</v>
      </c>
      <c r="Q121" s="10" t="s">
        <v>53</v>
      </c>
      <c r="R121" s="7" t="s">
        <v>341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11">
        <v>46113</v>
      </c>
      <c r="AP121" s="11">
        <v>46113</v>
      </c>
      <c r="AQ121" s="7">
        <v>2026</v>
      </c>
      <c r="AR121" s="13">
        <v>489</v>
      </c>
    </row>
    <row r="122" spans="1:44" s="2" customFormat="1" ht="30" x14ac:dyDescent="0.25">
      <c r="A122" s="12" t="s">
        <v>44</v>
      </c>
      <c r="B122" s="7" t="s">
        <v>45</v>
      </c>
      <c r="C122" s="8" t="s">
        <v>309</v>
      </c>
      <c r="D122" s="7" t="str">
        <f>"83002830301"</f>
        <v>83002830301</v>
      </c>
      <c r="E122" s="9">
        <v>5270.4</v>
      </c>
      <c r="F122" s="10" t="s">
        <v>47</v>
      </c>
      <c r="G122" s="10" t="s">
        <v>48</v>
      </c>
      <c r="H122" s="7"/>
      <c r="I122" s="7" t="s">
        <v>49</v>
      </c>
      <c r="J122" s="7"/>
      <c r="K122" s="7"/>
      <c r="L122" s="7"/>
      <c r="M122" s="7"/>
      <c r="N122" s="7" t="s">
        <v>310</v>
      </c>
      <c r="O122" s="10" t="s">
        <v>51</v>
      </c>
      <c r="P122" s="7" t="s">
        <v>52</v>
      </c>
      <c r="Q122" s="10" t="s">
        <v>53</v>
      </c>
      <c r="R122" s="7" t="s">
        <v>311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11">
        <v>46114</v>
      </c>
      <c r="AP122" s="11">
        <v>46114</v>
      </c>
      <c r="AQ122" s="7">
        <v>2026</v>
      </c>
      <c r="AR122" s="13">
        <v>503</v>
      </c>
    </row>
    <row r="123" spans="1:44" s="2" customFormat="1" x14ac:dyDescent="0.25">
      <c r="A123" s="12" t="s">
        <v>44</v>
      </c>
      <c r="B123" s="7" t="s">
        <v>45</v>
      </c>
      <c r="C123" s="8" t="s">
        <v>312</v>
      </c>
      <c r="D123" s="7" t="str">
        <f>"94147520301"</f>
        <v>94147520301</v>
      </c>
      <c r="E123" s="9">
        <v>7000</v>
      </c>
      <c r="F123" s="10" t="s">
        <v>47</v>
      </c>
      <c r="G123" s="10" t="s">
        <v>48</v>
      </c>
      <c r="H123" s="7"/>
      <c r="I123" s="7" t="s">
        <v>49</v>
      </c>
      <c r="J123" s="7"/>
      <c r="K123" s="7"/>
      <c r="L123" s="7"/>
      <c r="M123" s="7"/>
      <c r="N123" s="7" t="s">
        <v>313</v>
      </c>
      <c r="O123" s="10" t="s">
        <v>51</v>
      </c>
      <c r="P123" s="7" t="s">
        <v>52</v>
      </c>
      <c r="Q123" s="10" t="s">
        <v>53</v>
      </c>
      <c r="R123" s="7" t="s">
        <v>314</v>
      </c>
      <c r="S123" s="7"/>
      <c r="T123" s="7" t="s">
        <v>315</v>
      </c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11">
        <v>46114</v>
      </c>
      <c r="AP123" s="11">
        <v>46114</v>
      </c>
      <c r="AQ123" s="7">
        <v>2026</v>
      </c>
      <c r="AR123" s="13">
        <v>500</v>
      </c>
    </row>
    <row r="124" spans="1:44" s="2" customFormat="1" x14ac:dyDescent="0.25">
      <c r="A124" s="12" t="s">
        <v>44</v>
      </c>
      <c r="B124" s="7" t="s">
        <v>45</v>
      </c>
      <c r="C124" s="8" t="s">
        <v>316</v>
      </c>
      <c r="D124" s="7" t="str">
        <f>"01895640934"</f>
        <v>01895640934</v>
      </c>
      <c r="E124" s="9">
        <v>2195.1999999999998</v>
      </c>
      <c r="F124" s="10" t="s">
        <v>47</v>
      </c>
      <c r="G124" s="10" t="s">
        <v>48</v>
      </c>
      <c r="H124" s="7"/>
      <c r="I124" s="7" t="s">
        <v>49</v>
      </c>
      <c r="J124" s="7"/>
      <c r="K124" s="7"/>
      <c r="L124" s="7"/>
      <c r="M124" s="7"/>
      <c r="N124" s="7" t="s">
        <v>317</v>
      </c>
      <c r="O124" s="10" t="s">
        <v>51</v>
      </c>
      <c r="P124" s="7" t="s">
        <v>52</v>
      </c>
      <c r="Q124" s="10" t="s">
        <v>53</v>
      </c>
      <c r="R124" s="7" t="s">
        <v>318</v>
      </c>
      <c r="S124" s="7"/>
      <c r="T124" s="7" t="s">
        <v>319</v>
      </c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11">
        <v>46114</v>
      </c>
      <c r="AP124" s="11">
        <v>46114</v>
      </c>
      <c r="AQ124" s="7">
        <v>2026</v>
      </c>
      <c r="AR124" s="13">
        <v>499</v>
      </c>
    </row>
    <row r="125" spans="1:44" s="2" customFormat="1" x14ac:dyDescent="0.25">
      <c r="A125" s="12" t="s">
        <v>44</v>
      </c>
      <c r="B125" s="7" t="s">
        <v>45</v>
      </c>
      <c r="C125" s="8" t="s">
        <v>320</v>
      </c>
      <c r="D125" s="7" t="str">
        <f>"93001980304"</f>
        <v>93001980304</v>
      </c>
      <c r="E125" s="9">
        <v>7000</v>
      </c>
      <c r="F125" s="10" t="s">
        <v>47</v>
      </c>
      <c r="G125" s="10" t="s">
        <v>48</v>
      </c>
      <c r="H125" s="7"/>
      <c r="I125" s="7" t="s">
        <v>49</v>
      </c>
      <c r="J125" s="7"/>
      <c r="K125" s="7"/>
      <c r="L125" s="7"/>
      <c r="M125" s="7"/>
      <c r="N125" s="7" t="s">
        <v>321</v>
      </c>
      <c r="O125" s="10" t="s">
        <v>51</v>
      </c>
      <c r="P125" s="7" t="s">
        <v>52</v>
      </c>
      <c r="Q125" s="10" t="s">
        <v>53</v>
      </c>
      <c r="R125" s="7" t="s">
        <v>322</v>
      </c>
      <c r="S125" s="7"/>
      <c r="T125" s="7" t="s">
        <v>323</v>
      </c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11">
        <v>46114</v>
      </c>
      <c r="AP125" s="11">
        <v>46114</v>
      </c>
      <c r="AQ125" s="7">
        <v>2026</v>
      </c>
      <c r="AR125" s="13">
        <v>496</v>
      </c>
    </row>
    <row r="126" spans="1:44" s="2" customFormat="1" x14ac:dyDescent="0.25">
      <c r="A126" s="12" t="s">
        <v>44</v>
      </c>
      <c r="B126" s="7" t="s">
        <v>45</v>
      </c>
      <c r="C126" s="8" t="s">
        <v>324</v>
      </c>
      <c r="D126" s="7" t="str">
        <f>"94154240306"</f>
        <v>94154240306</v>
      </c>
      <c r="E126" s="9">
        <v>7000</v>
      </c>
      <c r="F126" s="10" t="s">
        <v>47</v>
      </c>
      <c r="G126" s="10" t="s">
        <v>48</v>
      </c>
      <c r="H126" s="7"/>
      <c r="I126" s="7" t="s">
        <v>49</v>
      </c>
      <c r="J126" s="7"/>
      <c r="K126" s="7"/>
      <c r="L126" s="7"/>
      <c r="M126" s="7"/>
      <c r="N126" s="7" t="s">
        <v>325</v>
      </c>
      <c r="O126" s="10" t="s">
        <v>51</v>
      </c>
      <c r="P126" s="7" t="s">
        <v>52</v>
      </c>
      <c r="Q126" s="10" t="s">
        <v>53</v>
      </c>
      <c r="R126" s="7" t="s">
        <v>326</v>
      </c>
      <c r="S126" s="7"/>
      <c r="T126" s="7" t="s">
        <v>327</v>
      </c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11">
        <v>46114</v>
      </c>
      <c r="AP126" s="11">
        <v>46114</v>
      </c>
      <c r="AQ126" s="7">
        <v>2026</v>
      </c>
      <c r="AR126" s="13">
        <v>494</v>
      </c>
    </row>
    <row r="127" spans="1:44" s="2" customFormat="1" x14ac:dyDescent="0.25">
      <c r="A127" s="12" t="s">
        <v>44</v>
      </c>
      <c r="B127" s="7" t="s">
        <v>45</v>
      </c>
      <c r="C127" s="8" t="s">
        <v>301</v>
      </c>
      <c r="D127" s="7" t="str">
        <f>"02237880303"</f>
        <v>02237880303</v>
      </c>
      <c r="E127" s="9">
        <v>2550.2399999999998</v>
      </c>
      <c r="F127" s="10" t="s">
        <v>47</v>
      </c>
      <c r="G127" s="10" t="s">
        <v>48</v>
      </c>
      <c r="H127" s="7"/>
      <c r="I127" s="7" t="s">
        <v>49</v>
      </c>
      <c r="J127" s="7"/>
      <c r="K127" s="7"/>
      <c r="L127" s="7"/>
      <c r="M127" s="7"/>
      <c r="N127" s="7" t="s">
        <v>302</v>
      </c>
      <c r="O127" s="10" t="s">
        <v>51</v>
      </c>
      <c r="P127" s="7" t="s">
        <v>52</v>
      </c>
      <c r="Q127" s="10" t="s">
        <v>53</v>
      </c>
      <c r="R127" s="7" t="s">
        <v>303</v>
      </c>
      <c r="S127" s="7"/>
      <c r="T127" s="7" t="s">
        <v>304</v>
      </c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11">
        <v>46115</v>
      </c>
      <c r="AP127" s="11">
        <v>46115</v>
      </c>
      <c r="AQ127" s="7">
        <v>2026</v>
      </c>
      <c r="AR127" s="13">
        <v>506</v>
      </c>
    </row>
    <row r="128" spans="1:44" s="2" customFormat="1" x14ac:dyDescent="0.25">
      <c r="A128" s="12" t="s">
        <v>44</v>
      </c>
      <c r="B128" s="7" t="s">
        <v>45</v>
      </c>
      <c r="C128" s="8" t="s">
        <v>305</v>
      </c>
      <c r="D128" s="7" t="str">
        <f>"81002190312"</f>
        <v>81002190312</v>
      </c>
      <c r="E128" s="9">
        <v>4560</v>
      </c>
      <c r="F128" s="10" t="s">
        <v>47</v>
      </c>
      <c r="G128" s="10" t="s">
        <v>48</v>
      </c>
      <c r="H128" s="7"/>
      <c r="I128" s="7" t="s">
        <v>49</v>
      </c>
      <c r="J128" s="7"/>
      <c r="K128" s="7"/>
      <c r="L128" s="7"/>
      <c r="M128" s="7"/>
      <c r="N128" s="7" t="s">
        <v>306</v>
      </c>
      <c r="O128" s="10" t="s">
        <v>51</v>
      </c>
      <c r="P128" s="7" t="s">
        <v>52</v>
      </c>
      <c r="Q128" s="10" t="s">
        <v>53</v>
      </c>
      <c r="R128" s="7" t="s">
        <v>307</v>
      </c>
      <c r="S128" s="7"/>
      <c r="T128" s="7" t="s">
        <v>308</v>
      </c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11">
        <v>46115</v>
      </c>
      <c r="AP128" s="11">
        <v>46115</v>
      </c>
      <c r="AQ128" s="7">
        <v>2026</v>
      </c>
      <c r="AR128" s="13">
        <v>504</v>
      </c>
    </row>
    <row r="129" spans="1:44" s="2" customFormat="1" ht="30" x14ac:dyDescent="0.25">
      <c r="A129" s="12" t="s">
        <v>44</v>
      </c>
      <c r="B129" s="7" t="s">
        <v>45</v>
      </c>
      <c r="C129" s="8" t="s">
        <v>293</v>
      </c>
      <c r="D129" s="7" t="str">
        <f>"01252800311"</f>
        <v>01252800311</v>
      </c>
      <c r="E129" s="9">
        <v>7000</v>
      </c>
      <c r="F129" s="10" t="s">
        <v>47</v>
      </c>
      <c r="G129" s="10" t="s">
        <v>48</v>
      </c>
      <c r="H129" s="7"/>
      <c r="I129" s="7" t="s">
        <v>49</v>
      </c>
      <c r="J129" s="7"/>
      <c r="K129" s="7"/>
      <c r="L129" s="7"/>
      <c r="M129" s="7"/>
      <c r="N129" s="7" t="s">
        <v>294</v>
      </c>
      <c r="O129" s="10" t="s">
        <v>51</v>
      </c>
      <c r="P129" s="7" t="s">
        <v>52</v>
      </c>
      <c r="Q129" s="10" t="s">
        <v>53</v>
      </c>
      <c r="R129" s="7" t="s">
        <v>295</v>
      </c>
      <c r="S129" s="7"/>
      <c r="T129" s="7" t="s">
        <v>296</v>
      </c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11">
        <v>46119</v>
      </c>
      <c r="AP129" s="11">
        <v>46119</v>
      </c>
      <c r="AQ129" s="7">
        <v>2026</v>
      </c>
      <c r="AR129" s="13">
        <v>515</v>
      </c>
    </row>
    <row r="130" spans="1:44" s="2" customFormat="1" x14ac:dyDescent="0.25">
      <c r="A130" s="12" t="s">
        <v>44</v>
      </c>
      <c r="B130" s="7" t="s">
        <v>45</v>
      </c>
      <c r="C130" s="8" t="s">
        <v>297</v>
      </c>
      <c r="D130" s="7" t="str">
        <f>"81004410312"</f>
        <v>81004410312</v>
      </c>
      <c r="E130" s="9">
        <v>4190.88</v>
      </c>
      <c r="F130" s="10" t="s">
        <v>47</v>
      </c>
      <c r="G130" s="10" t="s">
        <v>48</v>
      </c>
      <c r="H130" s="7"/>
      <c r="I130" s="7" t="s">
        <v>49</v>
      </c>
      <c r="J130" s="7"/>
      <c r="K130" s="7"/>
      <c r="L130" s="7"/>
      <c r="M130" s="7"/>
      <c r="N130" s="7" t="s">
        <v>298</v>
      </c>
      <c r="O130" s="10" t="s">
        <v>51</v>
      </c>
      <c r="P130" s="7" t="s">
        <v>52</v>
      </c>
      <c r="Q130" s="10" t="s">
        <v>53</v>
      </c>
      <c r="R130" s="7" t="s">
        <v>299</v>
      </c>
      <c r="S130" s="7"/>
      <c r="T130" s="7" t="s">
        <v>300</v>
      </c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11">
        <v>46119</v>
      </c>
      <c r="AP130" s="11">
        <v>46119</v>
      </c>
      <c r="AQ130" s="7">
        <v>2026</v>
      </c>
      <c r="AR130" s="13">
        <v>514</v>
      </c>
    </row>
    <row r="131" spans="1:44" s="2" customFormat="1" x14ac:dyDescent="0.25">
      <c r="A131" s="12" t="s">
        <v>44</v>
      </c>
      <c r="B131" s="7" t="s">
        <v>45</v>
      </c>
      <c r="C131" s="8" t="s">
        <v>283</v>
      </c>
      <c r="D131" s="7" t="str">
        <f>"90121050323"</f>
        <v>90121050323</v>
      </c>
      <c r="E131" s="9">
        <v>7000</v>
      </c>
      <c r="F131" s="10" t="s">
        <v>47</v>
      </c>
      <c r="G131" s="10" t="s">
        <v>48</v>
      </c>
      <c r="H131" s="7"/>
      <c r="I131" s="7" t="s">
        <v>49</v>
      </c>
      <c r="J131" s="7"/>
      <c r="K131" s="7"/>
      <c r="L131" s="7"/>
      <c r="M131" s="7"/>
      <c r="N131" s="7" t="s">
        <v>284</v>
      </c>
      <c r="O131" s="10" t="s">
        <v>51</v>
      </c>
      <c r="P131" s="7" t="s">
        <v>52</v>
      </c>
      <c r="Q131" s="10" t="s">
        <v>53</v>
      </c>
      <c r="R131" s="7" t="s">
        <v>285</v>
      </c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11">
        <v>46120</v>
      </c>
      <c r="AP131" s="11">
        <v>46120</v>
      </c>
      <c r="AQ131" s="7">
        <v>2026</v>
      </c>
      <c r="AR131" s="13">
        <v>522</v>
      </c>
    </row>
    <row r="132" spans="1:44" s="2" customFormat="1" x14ac:dyDescent="0.25">
      <c r="A132" s="12" t="s">
        <v>44</v>
      </c>
      <c r="B132" s="7" t="s">
        <v>45</v>
      </c>
      <c r="C132" s="8" t="s">
        <v>286</v>
      </c>
      <c r="D132" s="7" t="str">
        <f>"91076220937"</f>
        <v>91076220937</v>
      </c>
      <c r="E132" s="9">
        <v>6928</v>
      </c>
      <c r="F132" s="10" t="s">
        <v>47</v>
      </c>
      <c r="G132" s="10" t="s">
        <v>48</v>
      </c>
      <c r="H132" s="7"/>
      <c r="I132" s="7" t="s">
        <v>49</v>
      </c>
      <c r="J132" s="7"/>
      <c r="K132" s="7"/>
      <c r="L132" s="7"/>
      <c r="M132" s="7"/>
      <c r="N132" s="7" t="s">
        <v>287</v>
      </c>
      <c r="O132" s="10" t="s">
        <v>51</v>
      </c>
      <c r="P132" s="7" t="s">
        <v>52</v>
      </c>
      <c r="Q132" s="10" t="s">
        <v>53</v>
      </c>
      <c r="R132" s="7" t="s">
        <v>288</v>
      </c>
      <c r="S132" s="7"/>
      <c r="T132" s="7" t="s">
        <v>289</v>
      </c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11">
        <v>46120</v>
      </c>
      <c r="AP132" s="11">
        <v>46120</v>
      </c>
      <c r="AQ132" s="7">
        <v>2026</v>
      </c>
      <c r="AR132" s="13">
        <v>519</v>
      </c>
    </row>
    <row r="133" spans="1:44" s="2" customFormat="1" ht="30" x14ac:dyDescent="0.25">
      <c r="A133" s="12" t="s">
        <v>44</v>
      </c>
      <c r="B133" s="7" t="s">
        <v>45</v>
      </c>
      <c r="C133" s="8" t="s">
        <v>290</v>
      </c>
      <c r="D133" s="7" t="str">
        <f>"01707180939"</f>
        <v>01707180939</v>
      </c>
      <c r="E133" s="9">
        <v>7000</v>
      </c>
      <c r="F133" s="10" t="s">
        <v>47</v>
      </c>
      <c r="G133" s="10" t="s">
        <v>48</v>
      </c>
      <c r="H133" s="7"/>
      <c r="I133" s="7" t="s">
        <v>49</v>
      </c>
      <c r="J133" s="7"/>
      <c r="K133" s="7"/>
      <c r="L133" s="7"/>
      <c r="M133" s="7"/>
      <c r="N133" s="7" t="s">
        <v>291</v>
      </c>
      <c r="O133" s="10" t="s">
        <v>51</v>
      </c>
      <c r="P133" s="7" t="s">
        <v>52</v>
      </c>
      <c r="Q133" s="10" t="s">
        <v>53</v>
      </c>
      <c r="R133" s="7" t="s">
        <v>292</v>
      </c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11">
        <v>46120</v>
      </c>
      <c r="AP133" s="11">
        <v>46120</v>
      </c>
      <c r="AQ133" s="7">
        <v>2026</v>
      </c>
      <c r="AR133" s="13">
        <v>518</v>
      </c>
    </row>
    <row r="134" spans="1:44" s="2" customFormat="1" x14ac:dyDescent="0.25">
      <c r="A134" s="12" t="s">
        <v>44</v>
      </c>
      <c r="B134" s="7" t="s">
        <v>45</v>
      </c>
      <c r="C134" s="8" t="s">
        <v>259</v>
      </c>
      <c r="D134" s="7" t="str">
        <f>"90040600315"</f>
        <v>90040600315</v>
      </c>
      <c r="E134" s="9">
        <v>7000</v>
      </c>
      <c r="F134" s="10" t="s">
        <v>47</v>
      </c>
      <c r="G134" s="10" t="s">
        <v>48</v>
      </c>
      <c r="H134" s="7"/>
      <c r="I134" s="7" t="s">
        <v>49</v>
      </c>
      <c r="J134" s="7"/>
      <c r="K134" s="7"/>
      <c r="L134" s="7"/>
      <c r="M134" s="7"/>
      <c r="N134" s="7" t="s">
        <v>260</v>
      </c>
      <c r="O134" s="10" t="s">
        <v>51</v>
      </c>
      <c r="P134" s="7" t="s">
        <v>52</v>
      </c>
      <c r="Q134" s="10" t="s">
        <v>53</v>
      </c>
      <c r="R134" s="7" t="s">
        <v>261</v>
      </c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11">
        <v>46123</v>
      </c>
      <c r="AP134" s="11">
        <v>46123</v>
      </c>
      <c r="AQ134" s="7">
        <v>2026</v>
      </c>
      <c r="AR134" s="13">
        <v>536</v>
      </c>
    </row>
    <row r="135" spans="1:44" s="2" customFormat="1" x14ac:dyDescent="0.25">
      <c r="A135" s="12" t="s">
        <v>44</v>
      </c>
      <c r="B135" s="7" t="s">
        <v>45</v>
      </c>
      <c r="C135" s="8" t="s">
        <v>262</v>
      </c>
      <c r="D135" s="7" t="str">
        <f>"01577820937"</f>
        <v>01577820937</v>
      </c>
      <c r="E135" s="9">
        <v>6000</v>
      </c>
      <c r="F135" s="10" t="s">
        <v>47</v>
      </c>
      <c r="G135" s="10" t="s">
        <v>48</v>
      </c>
      <c r="H135" s="7"/>
      <c r="I135" s="7" t="s">
        <v>49</v>
      </c>
      <c r="J135" s="7"/>
      <c r="K135" s="7"/>
      <c r="L135" s="7"/>
      <c r="M135" s="7"/>
      <c r="N135" s="7" t="s">
        <v>263</v>
      </c>
      <c r="O135" s="10" t="s">
        <v>51</v>
      </c>
      <c r="P135" s="7" t="s">
        <v>52</v>
      </c>
      <c r="Q135" s="10" t="s">
        <v>53</v>
      </c>
      <c r="R135" s="7" t="s">
        <v>264</v>
      </c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11">
        <v>46123</v>
      </c>
      <c r="AP135" s="11">
        <v>46123</v>
      </c>
      <c r="AQ135" s="7">
        <v>2026</v>
      </c>
      <c r="AR135" s="13">
        <v>531</v>
      </c>
    </row>
    <row r="136" spans="1:44" s="2" customFormat="1" x14ac:dyDescent="0.25">
      <c r="A136" s="12" t="s">
        <v>44</v>
      </c>
      <c r="B136" s="7" t="s">
        <v>45</v>
      </c>
      <c r="C136" s="8" t="s">
        <v>265</v>
      </c>
      <c r="D136" s="7" t="str">
        <f>"80020750305"</f>
        <v>80020750305</v>
      </c>
      <c r="E136" s="9">
        <v>7000</v>
      </c>
      <c r="F136" s="10" t="s">
        <v>47</v>
      </c>
      <c r="G136" s="10" t="s">
        <v>48</v>
      </c>
      <c r="H136" s="7"/>
      <c r="I136" s="7" t="s">
        <v>49</v>
      </c>
      <c r="J136" s="7"/>
      <c r="K136" s="7"/>
      <c r="L136" s="7"/>
      <c r="M136" s="7"/>
      <c r="N136" s="7" t="s">
        <v>266</v>
      </c>
      <c r="O136" s="10" t="s">
        <v>51</v>
      </c>
      <c r="P136" s="7" t="s">
        <v>52</v>
      </c>
      <c r="Q136" s="10" t="s">
        <v>53</v>
      </c>
      <c r="R136" s="7" t="s">
        <v>267</v>
      </c>
      <c r="S136" s="7"/>
      <c r="T136" s="7" t="s">
        <v>268</v>
      </c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11">
        <v>46123</v>
      </c>
      <c r="AP136" s="11">
        <v>46123</v>
      </c>
      <c r="AQ136" s="7">
        <v>2026</v>
      </c>
      <c r="AR136" s="13">
        <v>535</v>
      </c>
    </row>
    <row r="137" spans="1:44" s="2" customFormat="1" x14ac:dyDescent="0.25">
      <c r="A137" s="12" t="s">
        <v>44</v>
      </c>
      <c r="B137" s="7" t="s">
        <v>45</v>
      </c>
      <c r="C137" s="8" t="s">
        <v>269</v>
      </c>
      <c r="D137" s="7" t="str">
        <f>"94125520307"</f>
        <v>94125520307</v>
      </c>
      <c r="E137" s="9">
        <v>3275.58</v>
      </c>
      <c r="F137" s="10" t="s">
        <v>47</v>
      </c>
      <c r="G137" s="10" t="s">
        <v>48</v>
      </c>
      <c r="H137" s="7"/>
      <c r="I137" s="7" t="s">
        <v>49</v>
      </c>
      <c r="J137" s="7"/>
      <c r="K137" s="7"/>
      <c r="L137" s="7"/>
      <c r="M137" s="7"/>
      <c r="N137" s="7" t="s">
        <v>270</v>
      </c>
      <c r="O137" s="10" t="s">
        <v>51</v>
      </c>
      <c r="P137" s="7" t="s">
        <v>52</v>
      </c>
      <c r="Q137" s="10" t="s">
        <v>53</v>
      </c>
      <c r="R137" s="7" t="s">
        <v>271</v>
      </c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11">
        <v>46123</v>
      </c>
      <c r="AP137" s="11">
        <v>46123</v>
      </c>
      <c r="AQ137" s="7">
        <v>2026</v>
      </c>
      <c r="AR137" s="13">
        <v>530</v>
      </c>
    </row>
    <row r="138" spans="1:44" s="2" customFormat="1" x14ac:dyDescent="0.25">
      <c r="A138" s="12" t="s">
        <v>44</v>
      </c>
      <c r="B138" s="7" t="s">
        <v>45</v>
      </c>
      <c r="C138" s="8" t="s">
        <v>272</v>
      </c>
      <c r="D138" s="7" t="str">
        <f>"90018340308"</f>
        <v>90018340308</v>
      </c>
      <c r="E138" s="9">
        <v>7000</v>
      </c>
      <c r="F138" s="10" t="s">
        <v>47</v>
      </c>
      <c r="G138" s="10" t="s">
        <v>48</v>
      </c>
      <c r="H138" s="7"/>
      <c r="I138" s="7" t="s">
        <v>49</v>
      </c>
      <c r="J138" s="7"/>
      <c r="K138" s="7"/>
      <c r="L138" s="7"/>
      <c r="M138" s="7"/>
      <c r="N138" s="7" t="s">
        <v>273</v>
      </c>
      <c r="O138" s="10" t="s">
        <v>51</v>
      </c>
      <c r="P138" s="7" t="s">
        <v>52</v>
      </c>
      <c r="Q138" s="10" t="s">
        <v>53</v>
      </c>
      <c r="R138" s="7" t="s">
        <v>274</v>
      </c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11">
        <v>46123</v>
      </c>
      <c r="AP138" s="11">
        <v>46123</v>
      </c>
      <c r="AQ138" s="7">
        <v>2026</v>
      </c>
      <c r="AR138" s="13">
        <v>534</v>
      </c>
    </row>
    <row r="139" spans="1:44" s="2" customFormat="1" x14ac:dyDescent="0.25">
      <c r="A139" s="12" t="s">
        <v>44</v>
      </c>
      <c r="B139" s="7" t="s">
        <v>45</v>
      </c>
      <c r="C139" s="8" t="s">
        <v>275</v>
      </c>
      <c r="D139" s="7" t="str">
        <f>"02375710304"</f>
        <v>02375710304</v>
      </c>
      <c r="E139" s="9">
        <v>2272</v>
      </c>
      <c r="F139" s="10" t="s">
        <v>47</v>
      </c>
      <c r="G139" s="10" t="s">
        <v>48</v>
      </c>
      <c r="H139" s="7"/>
      <c r="I139" s="7" t="s">
        <v>49</v>
      </c>
      <c r="J139" s="7"/>
      <c r="K139" s="7"/>
      <c r="L139" s="7"/>
      <c r="M139" s="7"/>
      <c r="N139" s="7" t="s">
        <v>276</v>
      </c>
      <c r="O139" s="10" t="s">
        <v>51</v>
      </c>
      <c r="P139" s="7" t="s">
        <v>52</v>
      </c>
      <c r="Q139" s="10" t="s">
        <v>53</v>
      </c>
      <c r="R139" s="7" t="s">
        <v>277</v>
      </c>
      <c r="S139" s="7"/>
      <c r="T139" s="7" t="s">
        <v>278</v>
      </c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11">
        <v>46123</v>
      </c>
      <c r="AP139" s="11">
        <v>46123</v>
      </c>
      <c r="AQ139" s="7">
        <v>2026</v>
      </c>
      <c r="AR139" s="13">
        <v>533</v>
      </c>
    </row>
    <row r="140" spans="1:44" s="2" customFormat="1" x14ac:dyDescent="0.25">
      <c r="A140" s="12" t="s">
        <v>44</v>
      </c>
      <c r="B140" s="7" t="s">
        <v>45</v>
      </c>
      <c r="C140" s="8" t="s">
        <v>279</v>
      </c>
      <c r="D140" s="7" t="str">
        <f>"93003140303"</f>
        <v>93003140303</v>
      </c>
      <c r="E140" s="9">
        <v>6031.2</v>
      </c>
      <c r="F140" s="10" t="s">
        <v>47</v>
      </c>
      <c r="G140" s="10" t="s">
        <v>48</v>
      </c>
      <c r="H140" s="7"/>
      <c r="I140" s="7" t="s">
        <v>49</v>
      </c>
      <c r="J140" s="7"/>
      <c r="K140" s="7"/>
      <c r="L140" s="7"/>
      <c r="M140" s="7"/>
      <c r="N140" s="7" t="s">
        <v>280</v>
      </c>
      <c r="O140" s="10" t="s">
        <v>51</v>
      </c>
      <c r="P140" s="7" t="s">
        <v>52</v>
      </c>
      <c r="Q140" s="10" t="s">
        <v>53</v>
      </c>
      <c r="R140" s="7" t="s">
        <v>281</v>
      </c>
      <c r="S140" s="7"/>
      <c r="T140" s="7" t="s">
        <v>282</v>
      </c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11">
        <v>46123</v>
      </c>
      <c r="AP140" s="11">
        <v>46123</v>
      </c>
      <c r="AQ140" s="7">
        <v>2026</v>
      </c>
      <c r="AR140" s="13">
        <v>532</v>
      </c>
    </row>
    <row r="141" spans="1:44" s="2" customFormat="1" x14ac:dyDescent="0.25">
      <c r="A141" s="12" t="s">
        <v>44</v>
      </c>
      <c r="B141" s="7" t="s">
        <v>45</v>
      </c>
      <c r="C141" s="8" t="s">
        <v>252</v>
      </c>
      <c r="D141" s="7" t="str">
        <f>"91093860939"</f>
        <v>91093860939</v>
      </c>
      <c r="E141" s="9">
        <v>7000</v>
      </c>
      <c r="F141" s="10" t="s">
        <v>47</v>
      </c>
      <c r="G141" s="10" t="s">
        <v>48</v>
      </c>
      <c r="H141" s="7"/>
      <c r="I141" s="7" t="s">
        <v>49</v>
      </c>
      <c r="J141" s="7"/>
      <c r="K141" s="7"/>
      <c r="L141" s="7"/>
      <c r="M141" s="7"/>
      <c r="N141" s="7" t="s">
        <v>253</v>
      </c>
      <c r="O141" s="10" t="s">
        <v>51</v>
      </c>
      <c r="P141" s="7" t="s">
        <v>52</v>
      </c>
      <c r="Q141" s="10" t="s">
        <v>53</v>
      </c>
      <c r="R141" s="7" t="s">
        <v>254</v>
      </c>
      <c r="S141" s="7"/>
      <c r="T141" s="7" t="s">
        <v>255</v>
      </c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11">
        <v>46124</v>
      </c>
      <c r="AP141" s="11">
        <v>46124</v>
      </c>
      <c r="AQ141" s="7">
        <v>2026</v>
      </c>
      <c r="AR141" s="13">
        <v>538</v>
      </c>
    </row>
    <row r="142" spans="1:44" s="2" customFormat="1" x14ac:dyDescent="0.25">
      <c r="A142" s="12" t="s">
        <v>44</v>
      </c>
      <c r="B142" s="7" t="s">
        <v>45</v>
      </c>
      <c r="C142" s="8" t="s">
        <v>256</v>
      </c>
      <c r="D142" s="7" t="str">
        <f>"01419440936"</f>
        <v>01419440936</v>
      </c>
      <c r="E142" s="9">
        <v>7000</v>
      </c>
      <c r="F142" s="10" t="s">
        <v>47</v>
      </c>
      <c r="G142" s="10" t="s">
        <v>48</v>
      </c>
      <c r="H142" s="7"/>
      <c r="I142" s="7" t="s">
        <v>49</v>
      </c>
      <c r="J142" s="7"/>
      <c r="K142" s="7"/>
      <c r="L142" s="7"/>
      <c r="M142" s="7"/>
      <c r="N142" s="7" t="s">
        <v>257</v>
      </c>
      <c r="O142" s="10" t="s">
        <v>51</v>
      </c>
      <c r="P142" s="7" t="s">
        <v>52</v>
      </c>
      <c r="Q142" s="10" t="s">
        <v>53</v>
      </c>
      <c r="R142" s="7" t="s">
        <v>258</v>
      </c>
      <c r="S142" s="7"/>
      <c r="T142" s="7" t="s">
        <v>255</v>
      </c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11">
        <v>46124</v>
      </c>
      <c r="AP142" s="11">
        <v>46124</v>
      </c>
      <c r="AQ142" s="7">
        <v>2026</v>
      </c>
      <c r="AR142" s="13">
        <v>537</v>
      </c>
    </row>
    <row r="143" spans="1:44" s="2" customFormat="1" x14ac:dyDescent="0.25">
      <c r="A143" s="12" t="s">
        <v>44</v>
      </c>
      <c r="B143" s="7" t="s">
        <v>45</v>
      </c>
      <c r="C143" s="8" t="s">
        <v>244</v>
      </c>
      <c r="D143" s="7" t="str">
        <f>"01116370931"</f>
        <v>01116370931</v>
      </c>
      <c r="E143" s="9">
        <v>4520</v>
      </c>
      <c r="F143" s="10" t="s">
        <v>47</v>
      </c>
      <c r="G143" s="10" t="s">
        <v>48</v>
      </c>
      <c r="H143" s="7"/>
      <c r="I143" s="7" t="s">
        <v>49</v>
      </c>
      <c r="J143" s="7"/>
      <c r="K143" s="7"/>
      <c r="L143" s="7"/>
      <c r="M143" s="7"/>
      <c r="N143" s="7" t="s">
        <v>245</v>
      </c>
      <c r="O143" s="10" t="s">
        <v>51</v>
      </c>
      <c r="P143" s="7" t="s">
        <v>52</v>
      </c>
      <c r="Q143" s="10" t="s">
        <v>53</v>
      </c>
      <c r="R143" s="7" t="s">
        <v>246</v>
      </c>
      <c r="S143" s="7"/>
      <c r="T143" s="7" t="s">
        <v>247</v>
      </c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11">
        <v>46125</v>
      </c>
      <c r="AP143" s="11">
        <v>46125</v>
      </c>
      <c r="AQ143" s="7">
        <v>2026</v>
      </c>
      <c r="AR143" s="13">
        <v>542</v>
      </c>
    </row>
    <row r="144" spans="1:44" s="2" customFormat="1" x14ac:dyDescent="0.25">
      <c r="A144" s="12" t="s">
        <v>44</v>
      </c>
      <c r="B144" s="7" t="s">
        <v>45</v>
      </c>
      <c r="C144" s="8" t="s">
        <v>248</v>
      </c>
      <c r="D144" s="7" t="str">
        <f>"91077900933"</f>
        <v>91077900933</v>
      </c>
      <c r="E144" s="9">
        <v>7000</v>
      </c>
      <c r="F144" s="10" t="s">
        <v>47</v>
      </c>
      <c r="G144" s="10" t="s">
        <v>48</v>
      </c>
      <c r="H144" s="7"/>
      <c r="I144" s="7" t="s">
        <v>49</v>
      </c>
      <c r="J144" s="7"/>
      <c r="K144" s="7"/>
      <c r="L144" s="7"/>
      <c r="M144" s="7"/>
      <c r="N144" s="7" t="s">
        <v>249</v>
      </c>
      <c r="O144" s="10" t="s">
        <v>51</v>
      </c>
      <c r="P144" s="7" t="s">
        <v>52</v>
      </c>
      <c r="Q144" s="10" t="s">
        <v>53</v>
      </c>
      <c r="R144" s="7" t="s">
        <v>250</v>
      </c>
      <c r="S144" s="7"/>
      <c r="T144" s="7" t="s">
        <v>251</v>
      </c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11">
        <v>46125</v>
      </c>
      <c r="AP144" s="11">
        <v>46125</v>
      </c>
      <c r="AQ144" s="7">
        <v>2026</v>
      </c>
      <c r="AR144" s="13">
        <v>541</v>
      </c>
    </row>
    <row r="145" spans="1:44" s="2" customFormat="1" x14ac:dyDescent="0.25">
      <c r="A145" s="12" t="s">
        <v>44</v>
      </c>
      <c r="B145" s="7" t="s">
        <v>45</v>
      </c>
      <c r="C145" s="8" t="s">
        <v>219</v>
      </c>
      <c r="D145" s="7" t="str">
        <f>"80012310936"</f>
        <v>80012310936</v>
      </c>
      <c r="E145" s="9">
        <v>7000</v>
      </c>
      <c r="F145" s="10" t="s">
        <v>47</v>
      </c>
      <c r="G145" s="10" t="s">
        <v>48</v>
      </c>
      <c r="H145" s="7"/>
      <c r="I145" s="7" t="s">
        <v>49</v>
      </c>
      <c r="J145" s="7"/>
      <c r="K145" s="7"/>
      <c r="L145" s="7"/>
      <c r="M145" s="7"/>
      <c r="N145" s="7" t="s">
        <v>220</v>
      </c>
      <c r="O145" s="10" t="s">
        <v>51</v>
      </c>
      <c r="P145" s="7" t="s">
        <v>52</v>
      </c>
      <c r="Q145" s="10" t="s">
        <v>53</v>
      </c>
      <c r="R145" s="7" t="s">
        <v>221</v>
      </c>
      <c r="S145" s="7"/>
      <c r="T145" s="7" t="s">
        <v>222</v>
      </c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11">
        <v>46126</v>
      </c>
      <c r="AP145" s="11">
        <v>46126</v>
      </c>
      <c r="AQ145" s="7">
        <v>2026</v>
      </c>
      <c r="AR145" s="13">
        <v>560</v>
      </c>
    </row>
    <row r="146" spans="1:44" s="2" customFormat="1" x14ac:dyDescent="0.25">
      <c r="A146" s="12" t="s">
        <v>44</v>
      </c>
      <c r="B146" s="7" t="s">
        <v>45</v>
      </c>
      <c r="C146" s="8" t="s">
        <v>223</v>
      </c>
      <c r="D146" s="7" t="str">
        <f>"93011370306"</f>
        <v>93011370306</v>
      </c>
      <c r="E146" s="9">
        <v>7000</v>
      </c>
      <c r="F146" s="10" t="s">
        <v>47</v>
      </c>
      <c r="G146" s="10" t="s">
        <v>48</v>
      </c>
      <c r="H146" s="7"/>
      <c r="I146" s="7" t="s">
        <v>49</v>
      </c>
      <c r="J146" s="7"/>
      <c r="K146" s="7"/>
      <c r="L146" s="7"/>
      <c r="M146" s="7"/>
      <c r="N146" s="7" t="s">
        <v>224</v>
      </c>
      <c r="O146" s="10" t="s">
        <v>51</v>
      </c>
      <c r="P146" s="7" t="s">
        <v>52</v>
      </c>
      <c r="Q146" s="10" t="s">
        <v>53</v>
      </c>
      <c r="R146" s="7" t="s">
        <v>225</v>
      </c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11">
        <v>46126</v>
      </c>
      <c r="AP146" s="11">
        <v>46126</v>
      </c>
      <c r="AQ146" s="7">
        <v>2026</v>
      </c>
      <c r="AR146" s="13">
        <v>559</v>
      </c>
    </row>
    <row r="147" spans="1:44" s="2" customFormat="1" x14ac:dyDescent="0.25">
      <c r="A147" s="12" t="s">
        <v>44</v>
      </c>
      <c r="B147" s="7" t="s">
        <v>45</v>
      </c>
      <c r="C147" s="8" t="s">
        <v>226</v>
      </c>
      <c r="D147" s="7" t="str">
        <f>"94009510309"</f>
        <v>94009510309</v>
      </c>
      <c r="E147" s="9">
        <v>5314.91</v>
      </c>
      <c r="F147" s="10" t="s">
        <v>47</v>
      </c>
      <c r="G147" s="10" t="s">
        <v>48</v>
      </c>
      <c r="H147" s="7"/>
      <c r="I147" s="7" t="s">
        <v>49</v>
      </c>
      <c r="J147" s="7"/>
      <c r="K147" s="7"/>
      <c r="L147" s="7"/>
      <c r="M147" s="7"/>
      <c r="N147" s="7" t="s">
        <v>227</v>
      </c>
      <c r="O147" s="10" t="s">
        <v>51</v>
      </c>
      <c r="P147" s="7" t="s">
        <v>52</v>
      </c>
      <c r="Q147" s="10" t="s">
        <v>53</v>
      </c>
      <c r="R147" s="7" t="s">
        <v>228</v>
      </c>
      <c r="S147" s="7"/>
      <c r="T147" s="7" t="s">
        <v>229</v>
      </c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11">
        <v>46126</v>
      </c>
      <c r="AP147" s="11">
        <v>46126</v>
      </c>
      <c r="AQ147" s="7">
        <v>2026</v>
      </c>
      <c r="AR147" s="13">
        <v>558</v>
      </c>
    </row>
    <row r="148" spans="1:44" s="2" customFormat="1" x14ac:dyDescent="0.25">
      <c r="A148" s="12" t="s">
        <v>44</v>
      </c>
      <c r="B148" s="7" t="s">
        <v>45</v>
      </c>
      <c r="C148" s="8" t="s">
        <v>230</v>
      </c>
      <c r="D148" s="7" t="str">
        <f>"00217010933"</f>
        <v>00217010933</v>
      </c>
      <c r="E148" s="9">
        <v>7000</v>
      </c>
      <c r="F148" s="10" t="s">
        <v>47</v>
      </c>
      <c r="G148" s="10" t="s">
        <v>48</v>
      </c>
      <c r="H148" s="7"/>
      <c r="I148" s="7" t="s">
        <v>49</v>
      </c>
      <c r="J148" s="7"/>
      <c r="K148" s="7"/>
      <c r="L148" s="7"/>
      <c r="M148" s="7"/>
      <c r="N148" s="7" t="s">
        <v>231</v>
      </c>
      <c r="O148" s="10" t="s">
        <v>51</v>
      </c>
      <c r="P148" s="7" t="s">
        <v>52</v>
      </c>
      <c r="Q148" s="10" t="s">
        <v>53</v>
      </c>
      <c r="R148" s="7" t="s">
        <v>232</v>
      </c>
      <c r="S148" s="7"/>
      <c r="T148" s="7" t="s">
        <v>233</v>
      </c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11">
        <v>46126</v>
      </c>
      <c r="AP148" s="11">
        <v>46126</v>
      </c>
      <c r="AQ148" s="7">
        <v>2026</v>
      </c>
      <c r="AR148" s="13">
        <v>551</v>
      </c>
    </row>
    <row r="149" spans="1:44" s="2" customFormat="1" x14ac:dyDescent="0.25">
      <c r="A149" s="12" t="s">
        <v>44</v>
      </c>
      <c r="B149" s="7" t="s">
        <v>45</v>
      </c>
      <c r="C149" s="8" t="s">
        <v>234</v>
      </c>
      <c r="D149" s="7" t="str">
        <f>"01400020937"</f>
        <v>01400020937</v>
      </c>
      <c r="E149" s="9">
        <v>2471.06</v>
      </c>
      <c r="F149" s="10" t="s">
        <v>47</v>
      </c>
      <c r="G149" s="10" t="s">
        <v>48</v>
      </c>
      <c r="H149" s="7"/>
      <c r="I149" s="7" t="s">
        <v>49</v>
      </c>
      <c r="J149" s="7"/>
      <c r="K149" s="7"/>
      <c r="L149" s="7"/>
      <c r="M149" s="7"/>
      <c r="N149" s="7" t="s">
        <v>235</v>
      </c>
      <c r="O149" s="10" t="s">
        <v>51</v>
      </c>
      <c r="P149" s="7" t="s">
        <v>52</v>
      </c>
      <c r="Q149" s="10" t="s">
        <v>53</v>
      </c>
      <c r="R149" s="7" t="s">
        <v>236</v>
      </c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11">
        <v>46126</v>
      </c>
      <c r="AP149" s="11">
        <v>46126</v>
      </c>
      <c r="AQ149" s="7">
        <v>2026</v>
      </c>
      <c r="AR149" s="13">
        <v>549</v>
      </c>
    </row>
    <row r="150" spans="1:44" s="2" customFormat="1" x14ac:dyDescent="0.25">
      <c r="A150" s="12" t="s">
        <v>44</v>
      </c>
      <c r="B150" s="7" t="s">
        <v>45</v>
      </c>
      <c r="C150" s="8" t="s">
        <v>237</v>
      </c>
      <c r="D150" s="7" t="str">
        <f>"80000810939"</f>
        <v>80000810939</v>
      </c>
      <c r="E150" s="9">
        <v>5668.16</v>
      </c>
      <c r="F150" s="10" t="s">
        <v>47</v>
      </c>
      <c r="G150" s="10" t="s">
        <v>48</v>
      </c>
      <c r="H150" s="7"/>
      <c r="I150" s="7" t="s">
        <v>49</v>
      </c>
      <c r="J150" s="7"/>
      <c r="K150" s="7"/>
      <c r="L150" s="7"/>
      <c r="M150" s="7"/>
      <c r="N150" s="7" t="s">
        <v>238</v>
      </c>
      <c r="O150" s="10" t="s">
        <v>51</v>
      </c>
      <c r="P150" s="7" t="s">
        <v>52</v>
      </c>
      <c r="Q150" s="10" t="s">
        <v>53</v>
      </c>
      <c r="R150" s="7" t="s">
        <v>239</v>
      </c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11">
        <v>46126</v>
      </c>
      <c r="AP150" s="11">
        <v>46126</v>
      </c>
      <c r="AQ150" s="7">
        <v>2026</v>
      </c>
      <c r="AR150" s="13">
        <v>546</v>
      </c>
    </row>
    <row r="151" spans="1:44" s="2" customFormat="1" ht="30" x14ac:dyDescent="0.25">
      <c r="A151" s="12" t="s">
        <v>44</v>
      </c>
      <c r="B151" s="7" t="s">
        <v>45</v>
      </c>
      <c r="C151" s="8" t="s">
        <v>240</v>
      </c>
      <c r="D151" s="7" t="str">
        <f>"80011840933"</f>
        <v>80011840933</v>
      </c>
      <c r="E151" s="9">
        <v>7000</v>
      </c>
      <c r="F151" s="10" t="s">
        <v>47</v>
      </c>
      <c r="G151" s="10" t="s">
        <v>48</v>
      </c>
      <c r="H151" s="7"/>
      <c r="I151" s="7" t="s">
        <v>49</v>
      </c>
      <c r="J151" s="7"/>
      <c r="K151" s="7"/>
      <c r="L151" s="7"/>
      <c r="M151" s="7"/>
      <c r="N151" s="7" t="s">
        <v>241</v>
      </c>
      <c r="O151" s="10" t="s">
        <v>51</v>
      </c>
      <c r="P151" s="7" t="s">
        <v>52</v>
      </c>
      <c r="Q151" s="10" t="s">
        <v>53</v>
      </c>
      <c r="R151" s="7" t="s">
        <v>242</v>
      </c>
      <c r="S151" s="7"/>
      <c r="T151" s="7" t="s">
        <v>243</v>
      </c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11">
        <v>46126</v>
      </c>
      <c r="AP151" s="11">
        <v>46126</v>
      </c>
      <c r="AQ151" s="7">
        <v>2026</v>
      </c>
      <c r="AR151" s="13">
        <v>545</v>
      </c>
    </row>
    <row r="152" spans="1:44" s="2" customFormat="1" x14ac:dyDescent="0.25">
      <c r="A152" s="12" t="s">
        <v>44</v>
      </c>
      <c r="B152" s="7" t="s">
        <v>45</v>
      </c>
      <c r="C152" s="8" t="s">
        <v>205</v>
      </c>
      <c r="D152" s="7" t="str">
        <f>"80011990936"</f>
        <v>80011990936</v>
      </c>
      <c r="E152" s="9">
        <v>7000</v>
      </c>
      <c r="F152" s="10" t="s">
        <v>47</v>
      </c>
      <c r="G152" s="10" t="s">
        <v>48</v>
      </c>
      <c r="H152" s="7"/>
      <c r="I152" s="7" t="s">
        <v>49</v>
      </c>
      <c r="J152" s="7"/>
      <c r="K152" s="7"/>
      <c r="L152" s="7"/>
      <c r="M152" s="7"/>
      <c r="N152" s="7" t="s">
        <v>206</v>
      </c>
      <c r="O152" s="10" t="s">
        <v>51</v>
      </c>
      <c r="P152" s="7" t="s">
        <v>52</v>
      </c>
      <c r="Q152" s="10" t="s">
        <v>53</v>
      </c>
      <c r="R152" s="7" t="s">
        <v>207</v>
      </c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11">
        <v>46127</v>
      </c>
      <c r="AP152" s="11">
        <v>46127</v>
      </c>
      <c r="AQ152" s="7">
        <v>2026</v>
      </c>
      <c r="AR152" s="13">
        <v>563</v>
      </c>
    </row>
    <row r="153" spans="1:44" s="2" customFormat="1" x14ac:dyDescent="0.25">
      <c r="A153" s="12" t="s">
        <v>44</v>
      </c>
      <c r="B153" s="7" t="s">
        <v>45</v>
      </c>
      <c r="C153" s="8" t="s">
        <v>208</v>
      </c>
      <c r="D153" s="7" t="str">
        <f>"03084320302"</f>
        <v>03084320302</v>
      </c>
      <c r="E153" s="9">
        <v>6987.2</v>
      </c>
      <c r="F153" s="10" t="s">
        <v>47</v>
      </c>
      <c r="G153" s="10" t="s">
        <v>48</v>
      </c>
      <c r="H153" s="7"/>
      <c r="I153" s="7" t="s">
        <v>49</v>
      </c>
      <c r="J153" s="7"/>
      <c r="K153" s="7"/>
      <c r="L153" s="7"/>
      <c r="M153" s="7"/>
      <c r="N153" s="7" t="s">
        <v>209</v>
      </c>
      <c r="O153" s="10" t="s">
        <v>51</v>
      </c>
      <c r="P153" s="7" t="s">
        <v>52</v>
      </c>
      <c r="Q153" s="10" t="s">
        <v>53</v>
      </c>
      <c r="R153" s="7" t="s">
        <v>210</v>
      </c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11">
        <v>46127</v>
      </c>
      <c r="AP153" s="11">
        <v>46127</v>
      </c>
      <c r="AQ153" s="7">
        <v>2026</v>
      </c>
      <c r="AR153" s="13">
        <v>564</v>
      </c>
    </row>
    <row r="154" spans="1:44" s="2" customFormat="1" x14ac:dyDescent="0.25">
      <c r="A154" s="12" t="s">
        <v>44</v>
      </c>
      <c r="B154" s="7" t="s">
        <v>45</v>
      </c>
      <c r="C154" s="8" t="s">
        <v>211</v>
      </c>
      <c r="D154" s="7" t="str">
        <f>"94161450302"</f>
        <v>94161450302</v>
      </c>
      <c r="E154" s="9">
        <v>3536</v>
      </c>
      <c r="F154" s="10" t="s">
        <v>47</v>
      </c>
      <c r="G154" s="10" t="s">
        <v>48</v>
      </c>
      <c r="H154" s="7"/>
      <c r="I154" s="7" t="s">
        <v>49</v>
      </c>
      <c r="J154" s="7"/>
      <c r="K154" s="7"/>
      <c r="L154" s="7"/>
      <c r="M154" s="7"/>
      <c r="N154" s="7" t="s">
        <v>212</v>
      </c>
      <c r="O154" s="10" t="s">
        <v>51</v>
      </c>
      <c r="P154" s="7" t="s">
        <v>52</v>
      </c>
      <c r="Q154" s="10" t="s">
        <v>53</v>
      </c>
      <c r="R154" s="7" t="s">
        <v>213</v>
      </c>
      <c r="S154" s="7"/>
      <c r="T154" s="7" t="s">
        <v>214</v>
      </c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11">
        <v>46127</v>
      </c>
      <c r="AP154" s="11">
        <v>46127</v>
      </c>
      <c r="AQ154" s="7">
        <v>2026</v>
      </c>
      <c r="AR154" s="13">
        <v>565</v>
      </c>
    </row>
    <row r="155" spans="1:44" s="2" customFormat="1" x14ac:dyDescent="0.25">
      <c r="A155" s="12" t="s">
        <v>44</v>
      </c>
      <c r="B155" s="7" t="s">
        <v>45</v>
      </c>
      <c r="C155" s="8" t="s">
        <v>215</v>
      </c>
      <c r="D155" s="7" t="str">
        <f>"00532330313"</f>
        <v>00532330313</v>
      </c>
      <c r="E155" s="9">
        <v>6216</v>
      </c>
      <c r="F155" s="10" t="s">
        <v>47</v>
      </c>
      <c r="G155" s="10" t="s">
        <v>48</v>
      </c>
      <c r="H155" s="7"/>
      <c r="I155" s="7" t="s">
        <v>49</v>
      </c>
      <c r="J155" s="7"/>
      <c r="K155" s="7"/>
      <c r="L155" s="7"/>
      <c r="M155" s="7"/>
      <c r="N155" s="7" t="s">
        <v>216</v>
      </c>
      <c r="O155" s="10" t="s">
        <v>51</v>
      </c>
      <c r="P155" s="7" t="s">
        <v>52</v>
      </c>
      <c r="Q155" s="10" t="s">
        <v>53</v>
      </c>
      <c r="R155" s="7" t="s">
        <v>217</v>
      </c>
      <c r="S155" s="7"/>
      <c r="T155" s="7" t="s">
        <v>218</v>
      </c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11">
        <v>46127</v>
      </c>
      <c r="AP155" s="11">
        <v>46127</v>
      </c>
      <c r="AQ155" s="7">
        <v>2026</v>
      </c>
      <c r="AR155" s="13">
        <v>561</v>
      </c>
    </row>
    <row r="156" spans="1:44" s="2" customFormat="1" x14ac:dyDescent="0.25">
      <c r="A156" s="12" t="s">
        <v>44</v>
      </c>
      <c r="B156" s="7" t="s">
        <v>45</v>
      </c>
      <c r="C156" s="8" t="s">
        <v>202</v>
      </c>
      <c r="D156" s="7" t="str">
        <f>"91106370934"</f>
        <v>91106370934</v>
      </c>
      <c r="E156" s="9">
        <v>6800</v>
      </c>
      <c r="F156" s="10" t="s">
        <v>47</v>
      </c>
      <c r="G156" s="10" t="s">
        <v>48</v>
      </c>
      <c r="H156" s="7"/>
      <c r="I156" s="7" t="s">
        <v>49</v>
      </c>
      <c r="J156" s="7"/>
      <c r="K156" s="7"/>
      <c r="L156" s="7"/>
      <c r="M156" s="7"/>
      <c r="N156" s="7" t="s">
        <v>203</v>
      </c>
      <c r="O156" s="10" t="s">
        <v>51</v>
      </c>
      <c r="P156" s="7" t="s">
        <v>52</v>
      </c>
      <c r="Q156" s="10" t="s">
        <v>53</v>
      </c>
      <c r="R156" s="7" t="s">
        <v>204</v>
      </c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11">
        <v>46128</v>
      </c>
      <c r="AP156" s="11">
        <v>46128</v>
      </c>
      <c r="AQ156" s="7">
        <v>2026</v>
      </c>
      <c r="AR156" s="13">
        <v>569</v>
      </c>
    </row>
    <row r="157" spans="1:44" s="2" customFormat="1" x14ac:dyDescent="0.25">
      <c r="A157" s="12" t="s">
        <v>44</v>
      </c>
      <c r="B157" s="7" t="s">
        <v>45</v>
      </c>
      <c r="C157" s="8" t="s">
        <v>193</v>
      </c>
      <c r="D157" s="7" t="str">
        <f>"94013890309"</f>
        <v>94013890309</v>
      </c>
      <c r="E157" s="9">
        <v>3280</v>
      </c>
      <c r="F157" s="10" t="s">
        <v>47</v>
      </c>
      <c r="G157" s="10" t="s">
        <v>48</v>
      </c>
      <c r="H157" s="7"/>
      <c r="I157" s="7" t="s">
        <v>49</v>
      </c>
      <c r="J157" s="7"/>
      <c r="K157" s="7"/>
      <c r="L157" s="7"/>
      <c r="M157" s="7"/>
      <c r="N157" s="7" t="s">
        <v>194</v>
      </c>
      <c r="O157" s="10" t="s">
        <v>51</v>
      </c>
      <c r="P157" s="7" t="s">
        <v>52</v>
      </c>
      <c r="Q157" s="10" t="s">
        <v>53</v>
      </c>
      <c r="R157" s="7" t="s">
        <v>195</v>
      </c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11">
        <v>46129</v>
      </c>
      <c r="AP157" s="11">
        <v>46129</v>
      </c>
      <c r="AQ157" s="7">
        <v>2026</v>
      </c>
      <c r="AR157" s="13">
        <v>576</v>
      </c>
    </row>
    <row r="158" spans="1:44" s="2" customFormat="1" x14ac:dyDescent="0.25">
      <c r="A158" s="12" t="s">
        <v>44</v>
      </c>
      <c r="B158" s="7" t="s">
        <v>45</v>
      </c>
      <c r="C158" s="8" t="s">
        <v>196</v>
      </c>
      <c r="D158" s="7" t="str">
        <f>"91076930931"</f>
        <v>91076930931</v>
      </c>
      <c r="E158" s="9">
        <v>5840</v>
      </c>
      <c r="F158" s="10" t="s">
        <v>47</v>
      </c>
      <c r="G158" s="10" t="s">
        <v>48</v>
      </c>
      <c r="H158" s="7"/>
      <c r="I158" s="7" t="s">
        <v>49</v>
      </c>
      <c r="J158" s="7"/>
      <c r="K158" s="7"/>
      <c r="L158" s="7"/>
      <c r="M158" s="7"/>
      <c r="N158" s="7" t="s">
        <v>197</v>
      </c>
      <c r="O158" s="10" t="s">
        <v>51</v>
      </c>
      <c r="P158" s="7" t="s">
        <v>52</v>
      </c>
      <c r="Q158" s="10" t="s">
        <v>53</v>
      </c>
      <c r="R158" s="7" t="s">
        <v>198</v>
      </c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11">
        <v>46129</v>
      </c>
      <c r="AP158" s="11">
        <v>46129</v>
      </c>
      <c r="AQ158" s="7">
        <v>2026</v>
      </c>
      <c r="AR158" s="13">
        <v>574</v>
      </c>
    </row>
    <row r="159" spans="1:44" s="2" customFormat="1" x14ac:dyDescent="0.25">
      <c r="A159" s="12" t="s">
        <v>44</v>
      </c>
      <c r="B159" s="7" t="s">
        <v>45</v>
      </c>
      <c r="C159" s="8" t="s">
        <v>199</v>
      </c>
      <c r="D159" s="7" t="str">
        <f>"94123630306"</f>
        <v>94123630306</v>
      </c>
      <c r="E159" s="9">
        <v>3760</v>
      </c>
      <c r="F159" s="10" t="s">
        <v>47</v>
      </c>
      <c r="G159" s="10" t="s">
        <v>48</v>
      </c>
      <c r="H159" s="7"/>
      <c r="I159" s="7" t="s">
        <v>49</v>
      </c>
      <c r="J159" s="7"/>
      <c r="K159" s="7"/>
      <c r="L159" s="7"/>
      <c r="M159" s="7"/>
      <c r="N159" s="7" t="s">
        <v>200</v>
      </c>
      <c r="O159" s="10" t="s">
        <v>51</v>
      </c>
      <c r="P159" s="7" t="s">
        <v>52</v>
      </c>
      <c r="Q159" s="10" t="s">
        <v>53</v>
      </c>
      <c r="R159" s="7" t="s">
        <v>201</v>
      </c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11">
        <v>46129</v>
      </c>
      <c r="AP159" s="11">
        <v>46129</v>
      </c>
      <c r="AQ159" s="7">
        <v>2026</v>
      </c>
      <c r="AR159" s="13">
        <v>575</v>
      </c>
    </row>
    <row r="160" spans="1:44" s="2" customFormat="1" x14ac:dyDescent="0.25">
      <c r="A160" s="12" t="s">
        <v>44</v>
      </c>
      <c r="B160" s="7" t="s">
        <v>45</v>
      </c>
      <c r="C160" s="8" t="s">
        <v>173</v>
      </c>
      <c r="D160" s="7" t="str">
        <f>"90030850318"</f>
        <v>90030850318</v>
      </c>
      <c r="E160" s="9">
        <v>7000</v>
      </c>
      <c r="F160" s="10" t="s">
        <v>47</v>
      </c>
      <c r="G160" s="10" t="s">
        <v>48</v>
      </c>
      <c r="H160" s="7"/>
      <c r="I160" s="7" t="s">
        <v>49</v>
      </c>
      <c r="J160" s="7"/>
      <c r="K160" s="7"/>
      <c r="L160" s="7"/>
      <c r="M160" s="7"/>
      <c r="N160" s="7" t="s">
        <v>174</v>
      </c>
      <c r="O160" s="10" t="s">
        <v>51</v>
      </c>
      <c r="P160" s="7" t="s">
        <v>52</v>
      </c>
      <c r="Q160" s="10" t="s">
        <v>53</v>
      </c>
      <c r="R160" s="7" t="s">
        <v>175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11">
        <v>46133</v>
      </c>
      <c r="AP160" s="11">
        <v>46133</v>
      </c>
      <c r="AQ160" s="7">
        <v>2026</v>
      </c>
      <c r="AR160" s="13">
        <v>589</v>
      </c>
    </row>
    <row r="161" spans="1:44" s="2" customFormat="1" x14ac:dyDescent="0.25">
      <c r="A161" s="12" t="s">
        <v>44</v>
      </c>
      <c r="B161" s="7" t="s">
        <v>45</v>
      </c>
      <c r="C161" s="8" t="s">
        <v>176</v>
      </c>
      <c r="D161" s="7" t="str">
        <f>"84000690309"</f>
        <v>84000690309</v>
      </c>
      <c r="E161" s="9">
        <v>6622.4</v>
      </c>
      <c r="F161" s="10" t="s">
        <v>47</v>
      </c>
      <c r="G161" s="10" t="s">
        <v>48</v>
      </c>
      <c r="H161" s="7"/>
      <c r="I161" s="7" t="s">
        <v>49</v>
      </c>
      <c r="J161" s="7"/>
      <c r="K161" s="7"/>
      <c r="L161" s="7"/>
      <c r="M161" s="7"/>
      <c r="N161" s="7" t="s">
        <v>177</v>
      </c>
      <c r="O161" s="10" t="s">
        <v>51</v>
      </c>
      <c r="P161" s="7" t="s">
        <v>52</v>
      </c>
      <c r="Q161" s="10" t="s">
        <v>53</v>
      </c>
      <c r="R161" s="7" t="s">
        <v>178</v>
      </c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11">
        <v>46133</v>
      </c>
      <c r="AP161" s="11">
        <v>46133</v>
      </c>
      <c r="AQ161" s="7">
        <v>2026</v>
      </c>
      <c r="AR161" s="13">
        <v>588</v>
      </c>
    </row>
    <row r="162" spans="1:44" s="2" customFormat="1" x14ac:dyDescent="0.25">
      <c r="A162" s="12" t="s">
        <v>44</v>
      </c>
      <c r="B162" s="7" t="s">
        <v>45</v>
      </c>
      <c r="C162" s="8" t="s">
        <v>179</v>
      </c>
      <c r="D162" s="7" t="str">
        <f>"90046060324"</f>
        <v>90046060324</v>
      </c>
      <c r="E162" s="9">
        <v>7000</v>
      </c>
      <c r="F162" s="10" t="s">
        <v>47</v>
      </c>
      <c r="G162" s="10" t="s">
        <v>48</v>
      </c>
      <c r="H162" s="7"/>
      <c r="I162" s="7" t="s">
        <v>49</v>
      </c>
      <c r="J162" s="7"/>
      <c r="K162" s="7"/>
      <c r="L162" s="7"/>
      <c r="M162" s="7"/>
      <c r="N162" s="7" t="s">
        <v>180</v>
      </c>
      <c r="O162" s="10" t="s">
        <v>51</v>
      </c>
      <c r="P162" s="7" t="s">
        <v>52</v>
      </c>
      <c r="Q162" s="10" t="s">
        <v>53</v>
      </c>
      <c r="R162" s="7" t="s">
        <v>181</v>
      </c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11">
        <v>46133</v>
      </c>
      <c r="AP162" s="11">
        <v>46133</v>
      </c>
      <c r="AQ162" s="7">
        <v>2026</v>
      </c>
      <c r="AR162" s="13">
        <v>587</v>
      </c>
    </row>
    <row r="163" spans="1:44" s="2" customFormat="1" x14ac:dyDescent="0.25">
      <c r="A163" s="12" t="s">
        <v>44</v>
      </c>
      <c r="B163" s="7" t="s">
        <v>45</v>
      </c>
      <c r="C163" s="8" t="s">
        <v>182</v>
      </c>
      <c r="D163" s="7" t="str">
        <f>"80005310315"</f>
        <v>80005310315</v>
      </c>
      <c r="E163" s="9">
        <v>7000</v>
      </c>
      <c r="F163" s="10" t="s">
        <v>47</v>
      </c>
      <c r="G163" s="10" t="s">
        <v>48</v>
      </c>
      <c r="H163" s="7"/>
      <c r="I163" s="7" t="s">
        <v>49</v>
      </c>
      <c r="J163" s="7"/>
      <c r="K163" s="7"/>
      <c r="L163" s="7"/>
      <c r="M163" s="7"/>
      <c r="N163" s="7" t="s">
        <v>183</v>
      </c>
      <c r="O163" s="10" t="s">
        <v>51</v>
      </c>
      <c r="P163" s="7" t="s">
        <v>52</v>
      </c>
      <c r="Q163" s="10" t="s">
        <v>53</v>
      </c>
      <c r="R163" s="7" t="s">
        <v>184</v>
      </c>
      <c r="S163" s="7"/>
      <c r="T163" s="7" t="s">
        <v>185</v>
      </c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11">
        <v>46133</v>
      </c>
      <c r="AP163" s="11">
        <v>46133</v>
      </c>
      <c r="AQ163" s="7">
        <v>2026</v>
      </c>
      <c r="AR163" s="13">
        <v>586</v>
      </c>
    </row>
    <row r="164" spans="1:44" s="2" customFormat="1" x14ac:dyDescent="0.25">
      <c r="A164" s="12" t="s">
        <v>44</v>
      </c>
      <c r="B164" s="7" t="s">
        <v>45</v>
      </c>
      <c r="C164" s="8" t="s">
        <v>186</v>
      </c>
      <c r="D164" s="7" t="str">
        <f>"94160680305"</f>
        <v>94160680305</v>
      </c>
      <c r="E164" s="9">
        <v>1760</v>
      </c>
      <c r="F164" s="10" t="s">
        <v>47</v>
      </c>
      <c r="G164" s="10" t="s">
        <v>48</v>
      </c>
      <c r="H164" s="7"/>
      <c r="I164" s="7" t="s">
        <v>49</v>
      </c>
      <c r="J164" s="7"/>
      <c r="K164" s="7"/>
      <c r="L164" s="7"/>
      <c r="M164" s="7"/>
      <c r="N164" s="7" t="s">
        <v>187</v>
      </c>
      <c r="O164" s="10" t="s">
        <v>51</v>
      </c>
      <c r="P164" s="7" t="s">
        <v>52</v>
      </c>
      <c r="Q164" s="10" t="s">
        <v>53</v>
      </c>
      <c r="R164" s="7" t="s">
        <v>188</v>
      </c>
      <c r="S164" s="7"/>
      <c r="T164" s="7" t="s">
        <v>189</v>
      </c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11">
        <v>46133</v>
      </c>
      <c r="AP164" s="11">
        <v>46133</v>
      </c>
      <c r="AQ164" s="7">
        <v>2026</v>
      </c>
      <c r="AR164" s="13">
        <v>584</v>
      </c>
    </row>
    <row r="165" spans="1:44" s="2" customFormat="1" ht="30" x14ac:dyDescent="0.25">
      <c r="A165" s="12" t="s">
        <v>44</v>
      </c>
      <c r="B165" s="7" t="s">
        <v>45</v>
      </c>
      <c r="C165" s="8" t="s">
        <v>190</v>
      </c>
      <c r="D165" s="7" t="str">
        <f>"84000430300"</f>
        <v>84000430300</v>
      </c>
      <c r="E165" s="9">
        <v>7000</v>
      </c>
      <c r="F165" s="10" t="s">
        <v>47</v>
      </c>
      <c r="G165" s="10" t="s">
        <v>48</v>
      </c>
      <c r="H165" s="7"/>
      <c r="I165" s="7" t="s">
        <v>49</v>
      </c>
      <c r="J165" s="7"/>
      <c r="K165" s="7"/>
      <c r="L165" s="7"/>
      <c r="M165" s="7"/>
      <c r="N165" s="7" t="s">
        <v>191</v>
      </c>
      <c r="O165" s="10" t="s">
        <v>51</v>
      </c>
      <c r="P165" s="7" t="s">
        <v>52</v>
      </c>
      <c r="Q165" s="10" t="s">
        <v>53</v>
      </c>
      <c r="R165" s="7" t="s">
        <v>192</v>
      </c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11">
        <v>46133</v>
      </c>
      <c r="AP165" s="11">
        <v>46133</v>
      </c>
      <c r="AQ165" s="7">
        <v>2026</v>
      </c>
      <c r="AR165" s="13">
        <v>583</v>
      </c>
    </row>
    <row r="166" spans="1:44" s="2" customFormat="1" x14ac:dyDescent="0.25">
      <c r="A166" s="12" t="s">
        <v>44</v>
      </c>
      <c r="B166" s="7" t="s">
        <v>45</v>
      </c>
      <c r="C166" s="8" t="s">
        <v>157</v>
      </c>
      <c r="D166" s="7" t="str">
        <f>"93021840306"</f>
        <v>93021840306</v>
      </c>
      <c r="E166" s="9">
        <v>7000</v>
      </c>
      <c r="F166" s="10" t="s">
        <v>47</v>
      </c>
      <c r="G166" s="10" t="s">
        <v>48</v>
      </c>
      <c r="H166" s="7"/>
      <c r="I166" s="7" t="s">
        <v>49</v>
      </c>
      <c r="J166" s="7"/>
      <c r="K166" s="7"/>
      <c r="L166" s="7"/>
      <c r="M166" s="7"/>
      <c r="N166" s="7" t="s">
        <v>158</v>
      </c>
      <c r="O166" s="10" t="s">
        <v>51</v>
      </c>
      <c r="P166" s="7" t="s">
        <v>52</v>
      </c>
      <c r="Q166" s="10" t="s">
        <v>53</v>
      </c>
      <c r="R166" s="7" t="s">
        <v>159</v>
      </c>
      <c r="S166" s="7"/>
      <c r="T166" s="7" t="s">
        <v>160</v>
      </c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11">
        <v>46134</v>
      </c>
      <c r="AP166" s="11">
        <v>46134</v>
      </c>
      <c r="AQ166" s="7">
        <v>2026</v>
      </c>
      <c r="AR166" s="13">
        <v>593</v>
      </c>
    </row>
    <row r="167" spans="1:44" s="2" customFormat="1" x14ac:dyDescent="0.25">
      <c r="A167" s="12" t="s">
        <v>44</v>
      </c>
      <c r="B167" s="7" t="s">
        <v>45</v>
      </c>
      <c r="C167" s="8" t="s">
        <v>161</v>
      </c>
      <c r="D167" s="7" t="str">
        <f>"90017150302"</f>
        <v>90017150302</v>
      </c>
      <c r="E167" s="9">
        <v>7000</v>
      </c>
      <c r="F167" s="10" t="s">
        <v>47</v>
      </c>
      <c r="G167" s="10" t="s">
        <v>48</v>
      </c>
      <c r="H167" s="7"/>
      <c r="I167" s="7" t="s">
        <v>49</v>
      </c>
      <c r="J167" s="7"/>
      <c r="K167" s="7"/>
      <c r="L167" s="7"/>
      <c r="M167" s="7"/>
      <c r="N167" s="7" t="s">
        <v>162</v>
      </c>
      <c r="O167" s="10" t="s">
        <v>51</v>
      </c>
      <c r="P167" s="7" t="s">
        <v>52</v>
      </c>
      <c r="Q167" s="10" t="s">
        <v>53</v>
      </c>
      <c r="R167" s="7" t="s">
        <v>163</v>
      </c>
      <c r="S167" s="7"/>
      <c r="T167" s="7" t="s">
        <v>164</v>
      </c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11">
        <v>46134</v>
      </c>
      <c r="AP167" s="11">
        <v>46134</v>
      </c>
      <c r="AQ167" s="7">
        <v>2026</v>
      </c>
      <c r="AR167" s="13">
        <v>594</v>
      </c>
    </row>
    <row r="168" spans="1:44" s="2" customFormat="1" x14ac:dyDescent="0.25">
      <c r="A168" s="12" t="s">
        <v>44</v>
      </c>
      <c r="B168" s="7" t="s">
        <v>45</v>
      </c>
      <c r="C168" s="8" t="s">
        <v>165</v>
      </c>
      <c r="D168" s="7" t="str">
        <f>"02420600302"</f>
        <v>02420600302</v>
      </c>
      <c r="E168" s="9">
        <v>2440</v>
      </c>
      <c r="F168" s="10" t="s">
        <v>47</v>
      </c>
      <c r="G168" s="10" t="s">
        <v>48</v>
      </c>
      <c r="H168" s="7"/>
      <c r="I168" s="7" t="s">
        <v>49</v>
      </c>
      <c r="J168" s="7"/>
      <c r="K168" s="7"/>
      <c r="L168" s="7"/>
      <c r="M168" s="7"/>
      <c r="N168" s="7" t="s">
        <v>166</v>
      </c>
      <c r="O168" s="10" t="s">
        <v>51</v>
      </c>
      <c r="P168" s="7" t="s">
        <v>52</v>
      </c>
      <c r="Q168" s="10" t="s">
        <v>53</v>
      </c>
      <c r="R168" s="7" t="s">
        <v>167</v>
      </c>
      <c r="S168" s="7"/>
      <c r="T168" s="7" t="s">
        <v>168</v>
      </c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11">
        <v>46134</v>
      </c>
      <c r="AP168" s="11">
        <v>46134</v>
      </c>
      <c r="AQ168" s="7">
        <v>2026</v>
      </c>
      <c r="AR168" s="13">
        <v>592</v>
      </c>
    </row>
    <row r="169" spans="1:44" s="2" customFormat="1" x14ac:dyDescent="0.25">
      <c r="A169" s="12" t="s">
        <v>44</v>
      </c>
      <c r="B169" s="7" t="s">
        <v>45</v>
      </c>
      <c r="C169" s="8" t="s">
        <v>169</v>
      </c>
      <c r="D169" s="7" t="str">
        <f>"91035960938"</f>
        <v>91035960938</v>
      </c>
      <c r="E169" s="9">
        <v>6930.4</v>
      </c>
      <c r="F169" s="10" t="s">
        <v>47</v>
      </c>
      <c r="G169" s="10" t="s">
        <v>48</v>
      </c>
      <c r="H169" s="7"/>
      <c r="I169" s="7" t="s">
        <v>49</v>
      </c>
      <c r="J169" s="7"/>
      <c r="K169" s="7"/>
      <c r="L169" s="7"/>
      <c r="M169" s="7"/>
      <c r="N169" s="7" t="s">
        <v>170</v>
      </c>
      <c r="O169" s="10" t="s">
        <v>51</v>
      </c>
      <c r="P169" s="7" t="s">
        <v>52</v>
      </c>
      <c r="Q169" s="10" t="s">
        <v>53</v>
      </c>
      <c r="R169" s="7" t="s">
        <v>171</v>
      </c>
      <c r="S169" s="7"/>
      <c r="T169" s="7" t="s">
        <v>172</v>
      </c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11">
        <v>46134</v>
      </c>
      <c r="AP169" s="11">
        <v>46134</v>
      </c>
      <c r="AQ169" s="7">
        <v>2026</v>
      </c>
      <c r="AR169" s="13">
        <v>591</v>
      </c>
    </row>
    <row r="170" spans="1:44" s="2" customFormat="1" x14ac:dyDescent="0.25">
      <c r="A170" s="12" t="s">
        <v>44</v>
      </c>
      <c r="B170" s="7" t="s">
        <v>45</v>
      </c>
      <c r="C170" s="8" t="s">
        <v>142</v>
      </c>
      <c r="D170" s="7" t="str">
        <f>"80022740304"</f>
        <v>80022740304</v>
      </c>
      <c r="E170" s="9">
        <v>7000</v>
      </c>
      <c r="F170" s="10" t="s">
        <v>47</v>
      </c>
      <c r="G170" s="10" t="s">
        <v>48</v>
      </c>
      <c r="H170" s="7"/>
      <c r="I170" s="7" t="s">
        <v>49</v>
      </c>
      <c r="J170" s="7"/>
      <c r="K170" s="7"/>
      <c r="L170" s="7"/>
      <c r="M170" s="7"/>
      <c r="N170" s="7" t="s">
        <v>143</v>
      </c>
      <c r="O170" s="10" t="s">
        <v>51</v>
      </c>
      <c r="P170" s="7" t="s">
        <v>52</v>
      </c>
      <c r="Q170" s="10" t="s">
        <v>53</v>
      </c>
      <c r="R170" s="7" t="s">
        <v>144</v>
      </c>
      <c r="S170" s="7"/>
      <c r="T170" s="7" t="s">
        <v>145</v>
      </c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11">
        <v>46135</v>
      </c>
      <c r="AP170" s="11">
        <v>46135</v>
      </c>
      <c r="AQ170" s="7">
        <v>2026</v>
      </c>
      <c r="AR170" s="13">
        <v>600</v>
      </c>
    </row>
    <row r="171" spans="1:44" s="2" customFormat="1" x14ac:dyDescent="0.25">
      <c r="A171" s="12" t="s">
        <v>44</v>
      </c>
      <c r="B171" s="7" t="s">
        <v>45</v>
      </c>
      <c r="C171" s="8" t="s">
        <v>146</v>
      </c>
      <c r="D171" s="7" t="str">
        <f>"90017990301"</f>
        <v>90017990301</v>
      </c>
      <c r="E171" s="9">
        <v>4480</v>
      </c>
      <c r="F171" s="10" t="s">
        <v>47</v>
      </c>
      <c r="G171" s="10" t="s">
        <v>48</v>
      </c>
      <c r="H171" s="7"/>
      <c r="I171" s="7" t="s">
        <v>49</v>
      </c>
      <c r="J171" s="7"/>
      <c r="K171" s="7"/>
      <c r="L171" s="7"/>
      <c r="M171" s="7"/>
      <c r="N171" s="7" t="s">
        <v>147</v>
      </c>
      <c r="O171" s="10" t="s">
        <v>51</v>
      </c>
      <c r="P171" s="7" t="s">
        <v>52</v>
      </c>
      <c r="Q171" s="10" t="s">
        <v>53</v>
      </c>
      <c r="R171" s="7" t="s">
        <v>148</v>
      </c>
      <c r="S171" s="7"/>
      <c r="T171" s="7" t="s">
        <v>149</v>
      </c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11">
        <v>46135</v>
      </c>
      <c r="AP171" s="11">
        <v>46135</v>
      </c>
      <c r="AQ171" s="7">
        <v>2026</v>
      </c>
      <c r="AR171" s="13">
        <v>598</v>
      </c>
    </row>
    <row r="172" spans="1:44" s="2" customFormat="1" x14ac:dyDescent="0.25">
      <c r="A172" s="12" t="s">
        <v>44</v>
      </c>
      <c r="B172" s="7" t="s">
        <v>45</v>
      </c>
      <c r="C172" s="8" t="s">
        <v>150</v>
      </c>
      <c r="D172" s="7" t="str">
        <f>"94081100300"</f>
        <v>94081100300</v>
      </c>
      <c r="E172" s="9">
        <v>5450.6</v>
      </c>
      <c r="F172" s="10" t="s">
        <v>47</v>
      </c>
      <c r="G172" s="10" t="s">
        <v>48</v>
      </c>
      <c r="H172" s="7"/>
      <c r="I172" s="7" t="s">
        <v>49</v>
      </c>
      <c r="J172" s="7"/>
      <c r="K172" s="7"/>
      <c r="L172" s="7"/>
      <c r="M172" s="7"/>
      <c r="N172" s="7" t="s">
        <v>151</v>
      </c>
      <c r="O172" s="10" t="s">
        <v>51</v>
      </c>
      <c r="P172" s="7" t="s">
        <v>52</v>
      </c>
      <c r="Q172" s="10" t="s">
        <v>53</v>
      </c>
      <c r="R172" s="7" t="s">
        <v>152</v>
      </c>
      <c r="S172" s="7"/>
      <c r="T172" s="7" t="s">
        <v>153</v>
      </c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11">
        <v>46135</v>
      </c>
      <c r="AP172" s="11">
        <v>46135</v>
      </c>
      <c r="AQ172" s="7">
        <v>2026</v>
      </c>
      <c r="AR172" s="13">
        <v>596</v>
      </c>
    </row>
    <row r="173" spans="1:44" s="2" customFormat="1" x14ac:dyDescent="0.25">
      <c r="A173" s="12" t="s">
        <v>44</v>
      </c>
      <c r="B173" s="7" t="s">
        <v>45</v>
      </c>
      <c r="C173" s="8" t="s">
        <v>154</v>
      </c>
      <c r="D173" s="7" t="str">
        <f>"02559580309"</f>
        <v>02559580309</v>
      </c>
      <c r="E173" s="9">
        <v>2984</v>
      </c>
      <c r="F173" s="10" t="s">
        <v>47</v>
      </c>
      <c r="G173" s="10" t="s">
        <v>48</v>
      </c>
      <c r="H173" s="7"/>
      <c r="I173" s="7" t="s">
        <v>49</v>
      </c>
      <c r="J173" s="7"/>
      <c r="K173" s="7"/>
      <c r="L173" s="7"/>
      <c r="M173" s="7"/>
      <c r="N173" s="7" t="s">
        <v>155</v>
      </c>
      <c r="O173" s="10" t="s">
        <v>51</v>
      </c>
      <c r="P173" s="7" t="s">
        <v>52</v>
      </c>
      <c r="Q173" s="10" t="s">
        <v>53</v>
      </c>
      <c r="R173" s="7" t="s">
        <v>156</v>
      </c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11">
        <v>46135</v>
      </c>
      <c r="AP173" s="11">
        <v>46135</v>
      </c>
      <c r="AQ173" s="7">
        <v>2026</v>
      </c>
      <c r="AR173" s="13">
        <v>595</v>
      </c>
    </row>
    <row r="174" spans="1:44" s="2" customFormat="1" x14ac:dyDescent="0.25">
      <c r="A174" s="12" t="s">
        <v>44</v>
      </c>
      <c r="B174" s="7" t="s">
        <v>45</v>
      </c>
      <c r="C174" s="8" t="s">
        <v>130</v>
      </c>
      <c r="D174" s="7" t="str">
        <f>"92016450303"</f>
        <v>92016450303</v>
      </c>
      <c r="E174" s="9">
        <v>6320</v>
      </c>
      <c r="F174" s="10" t="s">
        <v>47</v>
      </c>
      <c r="G174" s="10" t="s">
        <v>48</v>
      </c>
      <c r="H174" s="7"/>
      <c r="I174" s="7" t="s">
        <v>49</v>
      </c>
      <c r="J174" s="7"/>
      <c r="K174" s="7"/>
      <c r="L174" s="7"/>
      <c r="M174" s="7"/>
      <c r="N174" s="7" t="s">
        <v>131</v>
      </c>
      <c r="O174" s="10" t="s">
        <v>51</v>
      </c>
      <c r="P174" s="7" t="s">
        <v>52</v>
      </c>
      <c r="Q174" s="10" t="s">
        <v>53</v>
      </c>
      <c r="R174" s="7" t="s">
        <v>132</v>
      </c>
      <c r="S174" s="7"/>
      <c r="T174" s="7" t="s">
        <v>133</v>
      </c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11">
        <v>46136</v>
      </c>
      <c r="AP174" s="11">
        <v>46136</v>
      </c>
      <c r="AQ174" s="7">
        <v>2026</v>
      </c>
      <c r="AR174" s="13">
        <v>607</v>
      </c>
    </row>
    <row r="175" spans="1:44" s="2" customFormat="1" x14ac:dyDescent="0.25">
      <c r="A175" s="12" t="s">
        <v>44</v>
      </c>
      <c r="B175" s="7" t="s">
        <v>45</v>
      </c>
      <c r="C175" s="8" t="s">
        <v>134</v>
      </c>
      <c r="D175" s="7" t="str">
        <f>"94013590305"</f>
        <v>94013590305</v>
      </c>
      <c r="E175" s="9">
        <v>7000</v>
      </c>
      <c r="F175" s="10" t="s">
        <v>47</v>
      </c>
      <c r="G175" s="10" t="s">
        <v>48</v>
      </c>
      <c r="H175" s="7"/>
      <c r="I175" s="7" t="s">
        <v>49</v>
      </c>
      <c r="J175" s="7"/>
      <c r="K175" s="7"/>
      <c r="L175" s="7"/>
      <c r="M175" s="7"/>
      <c r="N175" s="7" t="s">
        <v>135</v>
      </c>
      <c r="O175" s="10" t="s">
        <v>51</v>
      </c>
      <c r="P175" s="7" t="s">
        <v>52</v>
      </c>
      <c r="Q175" s="10" t="s">
        <v>53</v>
      </c>
      <c r="R175" s="7" t="s">
        <v>136</v>
      </c>
      <c r="S175" s="7"/>
      <c r="T175" s="7" t="s">
        <v>137</v>
      </c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11">
        <v>46136</v>
      </c>
      <c r="AP175" s="11">
        <v>46136</v>
      </c>
      <c r="AQ175" s="7">
        <v>2026</v>
      </c>
      <c r="AR175" s="13">
        <v>6024</v>
      </c>
    </row>
    <row r="176" spans="1:44" s="2" customFormat="1" x14ac:dyDescent="0.25">
      <c r="A176" s="12" t="s">
        <v>44</v>
      </c>
      <c r="B176" s="7" t="s">
        <v>45</v>
      </c>
      <c r="C176" s="8" t="s">
        <v>138</v>
      </c>
      <c r="D176" s="7" t="str">
        <f>"91036090933"</f>
        <v>91036090933</v>
      </c>
      <c r="E176" s="9">
        <v>7000</v>
      </c>
      <c r="F176" s="10" t="s">
        <v>47</v>
      </c>
      <c r="G176" s="10" t="s">
        <v>48</v>
      </c>
      <c r="H176" s="7"/>
      <c r="I176" s="7" t="s">
        <v>49</v>
      </c>
      <c r="J176" s="7"/>
      <c r="K176" s="7"/>
      <c r="L176" s="7"/>
      <c r="M176" s="7"/>
      <c r="N176" s="7" t="s">
        <v>139</v>
      </c>
      <c r="O176" s="10" t="s">
        <v>51</v>
      </c>
      <c r="P176" s="7" t="s">
        <v>52</v>
      </c>
      <c r="Q176" s="10" t="s">
        <v>53</v>
      </c>
      <c r="R176" s="7" t="s">
        <v>140</v>
      </c>
      <c r="S176" s="7"/>
      <c r="T176" s="7" t="s">
        <v>141</v>
      </c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11">
        <v>46136</v>
      </c>
      <c r="AP176" s="11">
        <v>46136</v>
      </c>
      <c r="AQ176" s="7">
        <v>2026</v>
      </c>
      <c r="AR176" s="13">
        <v>602</v>
      </c>
    </row>
    <row r="177" spans="1:44" s="2" customFormat="1" x14ac:dyDescent="0.25">
      <c r="A177" s="12" t="s">
        <v>44</v>
      </c>
      <c r="B177" s="7" t="s">
        <v>45</v>
      </c>
      <c r="C177" s="8" t="s">
        <v>114</v>
      </c>
      <c r="D177" s="7" t="str">
        <f>"90034370321"</f>
        <v>90034370321</v>
      </c>
      <c r="E177" s="9">
        <v>2423.63</v>
      </c>
      <c r="F177" s="10" t="s">
        <v>47</v>
      </c>
      <c r="G177" s="10" t="s">
        <v>48</v>
      </c>
      <c r="H177" s="7"/>
      <c r="I177" s="7" t="s">
        <v>49</v>
      </c>
      <c r="J177" s="7"/>
      <c r="K177" s="7"/>
      <c r="L177" s="7"/>
      <c r="M177" s="7"/>
      <c r="N177" s="7" t="s">
        <v>115</v>
      </c>
      <c r="O177" s="10" t="s">
        <v>51</v>
      </c>
      <c r="P177" s="7" t="s">
        <v>52</v>
      </c>
      <c r="Q177" s="10" t="s">
        <v>53</v>
      </c>
      <c r="R177" s="7" t="s">
        <v>116</v>
      </c>
      <c r="S177" s="7"/>
      <c r="T177" s="7" t="s">
        <v>117</v>
      </c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11">
        <v>46139</v>
      </c>
      <c r="AP177" s="11">
        <v>46139</v>
      </c>
      <c r="AQ177" s="7">
        <v>2026</v>
      </c>
      <c r="AR177" s="13">
        <v>614</v>
      </c>
    </row>
    <row r="178" spans="1:44" s="2" customFormat="1" x14ac:dyDescent="0.25">
      <c r="A178" s="12" t="s">
        <v>44</v>
      </c>
      <c r="B178" s="7" t="s">
        <v>45</v>
      </c>
      <c r="C178" s="8" t="s">
        <v>118</v>
      </c>
      <c r="D178" s="7" t="str">
        <f>"91050420313"</f>
        <v>91050420313</v>
      </c>
      <c r="E178" s="9">
        <v>3890.14</v>
      </c>
      <c r="F178" s="10" t="s">
        <v>47</v>
      </c>
      <c r="G178" s="10" t="s">
        <v>48</v>
      </c>
      <c r="H178" s="7"/>
      <c r="I178" s="7" t="s">
        <v>49</v>
      </c>
      <c r="J178" s="7"/>
      <c r="K178" s="7"/>
      <c r="L178" s="7"/>
      <c r="M178" s="7"/>
      <c r="N178" s="7" t="s">
        <v>119</v>
      </c>
      <c r="O178" s="10" t="s">
        <v>51</v>
      </c>
      <c r="P178" s="7" t="s">
        <v>52</v>
      </c>
      <c r="Q178" s="10" t="s">
        <v>53</v>
      </c>
      <c r="R178" s="7" t="s">
        <v>120</v>
      </c>
      <c r="S178" s="7"/>
      <c r="T178" s="7" t="s">
        <v>121</v>
      </c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11">
        <v>46139</v>
      </c>
      <c r="AP178" s="11">
        <v>46139</v>
      </c>
      <c r="AQ178" s="7">
        <v>2026</v>
      </c>
      <c r="AR178" s="13">
        <v>616</v>
      </c>
    </row>
    <row r="179" spans="1:44" s="2" customFormat="1" x14ac:dyDescent="0.25">
      <c r="A179" s="12" t="s">
        <v>44</v>
      </c>
      <c r="B179" s="7" t="s">
        <v>45</v>
      </c>
      <c r="C179" s="8" t="s">
        <v>122</v>
      </c>
      <c r="D179" s="7" t="str">
        <f>"91035180313"</f>
        <v>91035180313</v>
      </c>
      <c r="E179" s="9">
        <v>7000</v>
      </c>
      <c r="F179" s="10" t="s">
        <v>47</v>
      </c>
      <c r="G179" s="10" t="s">
        <v>48</v>
      </c>
      <c r="H179" s="7"/>
      <c r="I179" s="7" t="s">
        <v>49</v>
      </c>
      <c r="J179" s="7"/>
      <c r="K179" s="7"/>
      <c r="L179" s="7"/>
      <c r="M179" s="7"/>
      <c r="N179" s="7" t="s">
        <v>123</v>
      </c>
      <c r="O179" s="10" t="s">
        <v>51</v>
      </c>
      <c r="P179" s="7" t="s">
        <v>52</v>
      </c>
      <c r="Q179" s="10" t="s">
        <v>53</v>
      </c>
      <c r="R179" s="7" t="s">
        <v>124</v>
      </c>
      <c r="S179" s="7"/>
      <c r="T179" s="7" t="s">
        <v>125</v>
      </c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11">
        <v>46139</v>
      </c>
      <c r="AP179" s="11">
        <v>46139</v>
      </c>
      <c r="AQ179" s="7">
        <v>2026</v>
      </c>
      <c r="AR179" s="13">
        <v>615</v>
      </c>
    </row>
    <row r="180" spans="1:44" s="2" customFormat="1" x14ac:dyDescent="0.25">
      <c r="A180" s="12" t="s">
        <v>44</v>
      </c>
      <c r="B180" s="7" t="s">
        <v>45</v>
      </c>
      <c r="C180" s="8" t="s">
        <v>126</v>
      </c>
      <c r="D180" s="7" t="str">
        <f>"91039270938"</f>
        <v>91039270938</v>
      </c>
      <c r="E180" s="9">
        <v>7000</v>
      </c>
      <c r="F180" s="10" t="s">
        <v>47</v>
      </c>
      <c r="G180" s="10" t="s">
        <v>48</v>
      </c>
      <c r="H180" s="7"/>
      <c r="I180" s="7" t="s">
        <v>49</v>
      </c>
      <c r="J180" s="7"/>
      <c r="K180" s="7"/>
      <c r="L180" s="7"/>
      <c r="M180" s="7"/>
      <c r="N180" s="7" t="s">
        <v>127</v>
      </c>
      <c r="O180" s="10" t="s">
        <v>51</v>
      </c>
      <c r="P180" s="7" t="s">
        <v>52</v>
      </c>
      <c r="Q180" s="10" t="s">
        <v>53</v>
      </c>
      <c r="R180" s="7" t="s">
        <v>128</v>
      </c>
      <c r="S180" s="7"/>
      <c r="T180" s="7" t="s">
        <v>129</v>
      </c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11">
        <v>46139</v>
      </c>
      <c r="AP180" s="11">
        <v>46139</v>
      </c>
      <c r="AQ180" s="7">
        <v>2026</v>
      </c>
      <c r="AR180" s="13">
        <v>611</v>
      </c>
    </row>
    <row r="181" spans="1:44" s="2" customFormat="1" x14ac:dyDescent="0.25">
      <c r="A181" s="12" t="s">
        <v>44</v>
      </c>
      <c r="B181" s="7" t="s">
        <v>45</v>
      </c>
      <c r="C181" s="8" t="s">
        <v>89</v>
      </c>
      <c r="D181" s="7" t="str">
        <f>"91061450937"</f>
        <v>91061450937</v>
      </c>
      <c r="E181" s="9">
        <v>5564.96</v>
      </c>
      <c r="F181" s="10" t="s">
        <v>47</v>
      </c>
      <c r="G181" s="10" t="s">
        <v>48</v>
      </c>
      <c r="H181" s="7"/>
      <c r="I181" s="7" t="s">
        <v>49</v>
      </c>
      <c r="J181" s="7"/>
      <c r="K181" s="7"/>
      <c r="L181" s="7"/>
      <c r="M181" s="7"/>
      <c r="N181" s="7" t="s">
        <v>90</v>
      </c>
      <c r="O181" s="10" t="s">
        <v>51</v>
      </c>
      <c r="P181" s="7" t="s">
        <v>52</v>
      </c>
      <c r="Q181" s="10" t="s">
        <v>53</v>
      </c>
      <c r="R181" s="7" t="s">
        <v>91</v>
      </c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11">
        <v>46140</v>
      </c>
      <c r="AP181" s="11">
        <v>46140</v>
      </c>
      <c r="AQ181" s="7">
        <v>2026</v>
      </c>
      <c r="AR181" s="13">
        <v>625</v>
      </c>
    </row>
    <row r="182" spans="1:44" s="2" customFormat="1" ht="30" x14ac:dyDescent="0.25">
      <c r="A182" s="12" t="s">
        <v>44</v>
      </c>
      <c r="B182" s="7" t="s">
        <v>45</v>
      </c>
      <c r="C182" s="8" t="s">
        <v>92</v>
      </c>
      <c r="D182" s="7" t="str">
        <f>"80004750313"</f>
        <v>80004750313</v>
      </c>
      <c r="E182" s="9">
        <v>1572</v>
      </c>
      <c r="F182" s="10" t="s">
        <v>47</v>
      </c>
      <c r="G182" s="10" t="s">
        <v>48</v>
      </c>
      <c r="H182" s="7"/>
      <c r="I182" s="7" t="s">
        <v>49</v>
      </c>
      <c r="J182" s="7"/>
      <c r="K182" s="7"/>
      <c r="L182" s="7"/>
      <c r="M182" s="7"/>
      <c r="N182" s="7" t="s">
        <v>93</v>
      </c>
      <c r="O182" s="10" t="s">
        <v>51</v>
      </c>
      <c r="P182" s="7" t="s">
        <v>52</v>
      </c>
      <c r="Q182" s="10" t="s">
        <v>53</v>
      </c>
      <c r="R182" s="7" t="s">
        <v>94</v>
      </c>
      <c r="S182" s="7"/>
      <c r="T182" s="7" t="s">
        <v>95</v>
      </c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11">
        <v>46140</v>
      </c>
      <c r="AP182" s="11">
        <v>46140</v>
      </c>
      <c r="AQ182" s="7">
        <v>2026</v>
      </c>
      <c r="AR182" s="13">
        <v>626</v>
      </c>
    </row>
    <row r="183" spans="1:44" s="2" customFormat="1" x14ac:dyDescent="0.25">
      <c r="A183" s="12" t="s">
        <v>44</v>
      </c>
      <c r="B183" s="7" t="s">
        <v>45</v>
      </c>
      <c r="C183" s="8" t="s">
        <v>96</v>
      </c>
      <c r="D183" s="7" t="str">
        <f>"80014020939"</f>
        <v>80014020939</v>
      </c>
      <c r="E183" s="9">
        <v>7000</v>
      </c>
      <c r="F183" s="10" t="s">
        <v>47</v>
      </c>
      <c r="G183" s="10" t="s">
        <v>48</v>
      </c>
      <c r="H183" s="7"/>
      <c r="I183" s="7" t="s">
        <v>49</v>
      </c>
      <c r="J183" s="7"/>
      <c r="K183" s="7"/>
      <c r="L183" s="7"/>
      <c r="M183" s="7"/>
      <c r="N183" s="7" t="s">
        <v>97</v>
      </c>
      <c r="O183" s="10" t="s">
        <v>51</v>
      </c>
      <c r="P183" s="7" t="s">
        <v>52</v>
      </c>
      <c r="Q183" s="10" t="s">
        <v>53</v>
      </c>
      <c r="R183" s="7" t="s">
        <v>98</v>
      </c>
      <c r="S183" s="7"/>
      <c r="T183" s="7" t="s">
        <v>99</v>
      </c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11">
        <v>46140</v>
      </c>
      <c r="AP183" s="11">
        <v>46140</v>
      </c>
      <c r="AQ183" s="7">
        <v>2026</v>
      </c>
      <c r="AR183" s="13">
        <v>621</v>
      </c>
    </row>
    <row r="184" spans="1:44" s="2" customFormat="1" x14ac:dyDescent="0.25">
      <c r="A184" s="12" t="s">
        <v>44</v>
      </c>
      <c r="B184" s="7" t="s">
        <v>45</v>
      </c>
      <c r="C184" s="8" t="s">
        <v>100</v>
      </c>
      <c r="D184" s="7" t="str">
        <f>"94125410301"</f>
        <v>94125410301</v>
      </c>
      <c r="E184" s="9">
        <v>7000</v>
      </c>
      <c r="F184" s="10" t="s">
        <v>47</v>
      </c>
      <c r="G184" s="10" t="s">
        <v>48</v>
      </c>
      <c r="H184" s="7"/>
      <c r="I184" s="7" t="s">
        <v>49</v>
      </c>
      <c r="J184" s="7"/>
      <c r="K184" s="7"/>
      <c r="L184" s="7"/>
      <c r="M184" s="7"/>
      <c r="N184" s="7" t="s">
        <v>101</v>
      </c>
      <c r="O184" s="10" t="s">
        <v>51</v>
      </c>
      <c r="P184" s="7" t="s">
        <v>52</v>
      </c>
      <c r="Q184" s="10" t="s">
        <v>53</v>
      </c>
      <c r="R184" s="7" t="s">
        <v>102</v>
      </c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11">
        <v>46140</v>
      </c>
      <c r="AP184" s="11">
        <v>46140</v>
      </c>
      <c r="AQ184" s="7">
        <v>2026</v>
      </c>
      <c r="AR184" s="13">
        <v>622</v>
      </c>
    </row>
    <row r="185" spans="1:44" s="2" customFormat="1" ht="30" x14ac:dyDescent="0.25">
      <c r="A185" s="12" t="s">
        <v>44</v>
      </c>
      <c r="B185" s="7" t="s">
        <v>45</v>
      </c>
      <c r="C185" s="8" t="s">
        <v>103</v>
      </c>
      <c r="D185" s="7" t="str">
        <f>"94025780308"</f>
        <v>94025780308</v>
      </c>
      <c r="E185" s="9">
        <v>1078.97</v>
      </c>
      <c r="F185" s="10" t="s">
        <v>47</v>
      </c>
      <c r="G185" s="10" t="s">
        <v>48</v>
      </c>
      <c r="H185" s="7"/>
      <c r="I185" s="7" t="s">
        <v>49</v>
      </c>
      <c r="J185" s="7"/>
      <c r="K185" s="7"/>
      <c r="L185" s="7"/>
      <c r="M185" s="7"/>
      <c r="N185" s="7" t="s">
        <v>104</v>
      </c>
      <c r="O185" s="10" t="s">
        <v>51</v>
      </c>
      <c r="P185" s="7" t="s">
        <v>52</v>
      </c>
      <c r="Q185" s="10" t="s">
        <v>53</v>
      </c>
      <c r="R185" s="7" t="s">
        <v>105</v>
      </c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11">
        <v>46140</v>
      </c>
      <c r="AP185" s="11">
        <v>46140</v>
      </c>
      <c r="AQ185" s="7">
        <v>2026</v>
      </c>
      <c r="AR185" s="13">
        <v>623</v>
      </c>
    </row>
    <row r="186" spans="1:44" s="2" customFormat="1" x14ac:dyDescent="0.25">
      <c r="A186" s="12" t="s">
        <v>44</v>
      </c>
      <c r="B186" s="7" t="s">
        <v>45</v>
      </c>
      <c r="C186" s="8" t="s">
        <v>106</v>
      </c>
      <c r="D186" s="7" t="str">
        <f>"02523170302"</f>
        <v>02523170302</v>
      </c>
      <c r="E186" s="9">
        <v>2896</v>
      </c>
      <c r="F186" s="10" t="s">
        <v>47</v>
      </c>
      <c r="G186" s="10" t="s">
        <v>48</v>
      </c>
      <c r="H186" s="7"/>
      <c r="I186" s="7" t="s">
        <v>49</v>
      </c>
      <c r="J186" s="7"/>
      <c r="K186" s="7"/>
      <c r="L186" s="7"/>
      <c r="M186" s="7"/>
      <c r="N186" s="7" t="s">
        <v>107</v>
      </c>
      <c r="O186" s="10" t="s">
        <v>51</v>
      </c>
      <c r="P186" s="7" t="s">
        <v>52</v>
      </c>
      <c r="Q186" s="10" t="s">
        <v>53</v>
      </c>
      <c r="R186" s="7" t="s">
        <v>108</v>
      </c>
      <c r="S186" s="7"/>
      <c r="T186" s="7" t="s">
        <v>109</v>
      </c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11">
        <v>46140</v>
      </c>
      <c r="AP186" s="11">
        <v>46140</v>
      </c>
      <c r="AQ186" s="7">
        <v>2026</v>
      </c>
      <c r="AR186" s="13">
        <v>624</v>
      </c>
    </row>
    <row r="187" spans="1:44" s="2" customFormat="1" x14ac:dyDescent="0.25">
      <c r="A187" s="12" t="s">
        <v>44</v>
      </c>
      <c r="B187" s="7" t="s">
        <v>45</v>
      </c>
      <c r="C187" s="8" t="s">
        <v>110</v>
      </c>
      <c r="D187" s="7" t="str">
        <f>"01138120934"</f>
        <v>01138120934</v>
      </c>
      <c r="E187" s="9">
        <v>7000</v>
      </c>
      <c r="F187" s="10" t="s">
        <v>47</v>
      </c>
      <c r="G187" s="10" t="s">
        <v>48</v>
      </c>
      <c r="H187" s="7"/>
      <c r="I187" s="7" t="s">
        <v>49</v>
      </c>
      <c r="J187" s="7"/>
      <c r="K187" s="7"/>
      <c r="L187" s="7"/>
      <c r="M187" s="7"/>
      <c r="N187" s="7" t="s">
        <v>111</v>
      </c>
      <c r="O187" s="10" t="s">
        <v>51</v>
      </c>
      <c r="P187" s="7" t="s">
        <v>52</v>
      </c>
      <c r="Q187" s="10" t="s">
        <v>53</v>
      </c>
      <c r="R187" s="7" t="s">
        <v>112</v>
      </c>
      <c r="S187" s="7"/>
      <c r="T187" s="7" t="s">
        <v>113</v>
      </c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11">
        <v>46140</v>
      </c>
      <c r="AP187" s="11">
        <v>46140</v>
      </c>
      <c r="AQ187" s="7">
        <v>2026</v>
      </c>
      <c r="AR187" s="13">
        <v>619</v>
      </c>
    </row>
    <row r="188" spans="1:44" s="2" customFormat="1" x14ac:dyDescent="0.25">
      <c r="A188" s="12" t="s">
        <v>44</v>
      </c>
      <c r="B188" s="7" t="s">
        <v>45</v>
      </c>
      <c r="C188" s="8" t="s">
        <v>68</v>
      </c>
      <c r="D188" s="7" t="str">
        <f>"02591210303"</f>
        <v>02591210303</v>
      </c>
      <c r="E188" s="9">
        <v>7000</v>
      </c>
      <c r="F188" s="10" t="s">
        <v>47</v>
      </c>
      <c r="G188" s="10" t="s">
        <v>48</v>
      </c>
      <c r="H188" s="7"/>
      <c r="I188" s="7" t="s">
        <v>49</v>
      </c>
      <c r="J188" s="7"/>
      <c r="K188" s="7"/>
      <c r="L188" s="7"/>
      <c r="M188" s="7"/>
      <c r="N188" s="7" t="s">
        <v>69</v>
      </c>
      <c r="O188" s="10" t="s">
        <v>51</v>
      </c>
      <c r="P188" s="7" t="s">
        <v>52</v>
      </c>
      <c r="Q188" s="10" t="s">
        <v>53</v>
      </c>
      <c r="R188" s="7" t="s">
        <v>70</v>
      </c>
      <c r="S188" s="7"/>
      <c r="T188" s="7" t="s">
        <v>71</v>
      </c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11">
        <v>46141</v>
      </c>
      <c r="AP188" s="11">
        <v>46141</v>
      </c>
      <c r="AQ188" s="7">
        <v>2026</v>
      </c>
      <c r="AR188" s="13">
        <v>638</v>
      </c>
    </row>
    <row r="189" spans="1:44" s="2" customFormat="1" x14ac:dyDescent="0.25">
      <c r="A189" s="12" t="s">
        <v>44</v>
      </c>
      <c r="B189" s="7" t="s">
        <v>45</v>
      </c>
      <c r="C189" s="8" t="s">
        <v>72</v>
      </c>
      <c r="D189" s="7" t="str">
        <f>"90000690934"</f>
        <v>90000690934</v>
      </c>
      <c r="E189" s="9">
        <v>5320</v>
      </c>
      <c r="F189" s="10" t="s">
        <v>47</v>
      </c>
      <c r="G189" s="10" t="s">
        <v>48</v>
      </c>
      <c r="H189" s="7"/>
      <c r="I189" s="7" t="s">
        <v>49</v>
      </c>
      <c r="J189" s="7"/>
      <c r="K189" s="7"/>
      <c r="L189" s="7"/>
      <c r="M189" s="7"/>
      <c r="N189" s="7" t="s">
        <v>73</v>
      </c>
      <c r="O189" s="10" t="s">
        <v>51</v>
      </c>
      <c r="P189" s="7" t="s">
        <v>52</v>
      </c>
      <c r="Q189" s="10" t="s">
        <v>53</v>
      </c>
      <c r="R189" s="7" t="s">
        <v>74</v>
      </c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11">
        <v>46141</v>
      </c>
      <c r="AP189" s="11">
        <v>46141</v>
      </c>
      <c r="AQ189" s="7">
        <v>2026</v>
      </c>
      <c r="AR189" s="13">
        <v>637</v>
      </c>
    </row>
    <row r="190" spans="1:44" s="2" customFormat="1" x14ac:dyDescent="0.25">
      <c r="A190" s="12" t="s">
        <v>44</v>
      </c>
      <c r="B190" s="7" t="s">
        <v>45</v>
      </c>
      <c r="C190" s="8" t="s">
        <v>75</v>
      </c>
      <c r="D190" s="7" t="str">
        <f>"02599250301"</f>
        <v>02599250301</v>
      </c>
      <c r="E190" s="9">
        <v>6953.16</v>
      </c>
      <c r="F190" s="10" t="s">
        <v>47</v>
      </c>
      <c r="G190" s="10" t="s">
        <v>48</v>
      </c>
      <c r="H190" s="7"/>
      <c r="I190" s="7" t="s">
        <v>49</v>
      </c>
      <c r="J190" s="7"/>
      <c r="K190" s="7"/>
      <c r="L190" s="7"/>
      <c r="M190" s="7"/>
      <c r="N190" s="7" t="s">
        <v>76</v>
      </c>
      <c r="O190" s="10" t="s">
        <v>51</v>
      </c>
      <c r="P190" s="7" t="s">
        <v>52</v>
      </c>
      <c r="Q190" s="10" t="s">
        <v>53</v>
      </c>
      <c r="R190" s="7" t="s">
        <v>77</v>
      </c>
      <c r="S190" s="7"/>
      <c r="T190" s="7" t="s">
        <v>78</v>
      </c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11">
        <v>46141</v>
      </c>
      <c r="AP190" s="11">
        <v>46141</v>
      </c>
      <c r="AQ190" s="7">
        <v>2026</v>
      </c>
      <c r="AR190" s="13">
        <v>636</v>
      </c>
    </row>
    <row r="191" spans="1:44" s="2" customFormat="1" x14ac:dyDescent="0.25">
      <c r="A191" s="12" t="s">
        <v>44</v>
      </c>
      <c r="B191" s="7" t="s">
        <v>45</v>
      </c>
      <c r="C191" s="8" t="s">
        <v>79</v>
      </c>
      <c r="D191" s="7" t="str">
        <f>"01355950930"</f>
        <v>01355950930</v>
      </c>
      <c r="E191" s="9">
        <v>5360</v>
      </c>
      <c r="F191" s="10" t="s">
        <v>47</v>
      </c>
      <c r="G191" s="10" t="s">
        <v>48</v>
      </c>
      <c r="H191" s="7"/>
      <c r="I191" s="7" t="s">
        <v>49</v>
      </c>
      <c r="J191" s="7"/>
      <c r="K191" s="7"/>
      <c r="L191" s="7"/>
      <c r="M191" s="7"/>
      <c r="N191" s="7" t="s">
        <v>80</v>
      </c>
      <c r="O191" s="10" t="s">
        <v>51</v>
      </c>
      <c r="P191" s="7" t="s">
        <v>52</v>
      </c>
      <c r="Q191" s="10" t="s">
        <v>53</v>
      </c>
      <c r="R191" s="7" t="s">
        <v>81</v>
      </c>
      <c r="S191" s="7"/>
      <c r="T191" s="7" t="s">
        <v>82</v>
      </c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11">
        <v>46141</v>
      </c>
      <c r="AP191" s="11">
        <v>46141</v>
      </c>
      <c r="AQ191" s="7">
        <v>2026</v>
      </c>
      <c r="AR191" s="13">
        <v>633</v>
      </c>
    </row>
    <row r="192" spans="1:44" s="2" customFormat="1" x14ac:dyDescent="0.25">
      <c r="A192" s="12" t="s">
        <v>44</v>
      </c>
      <c r="B192" s="7" t="s">
        <v>45</v>
      </c>
      <c r="C192" s="8" t="s">
        <v>83</v>
      </c>
      <c r="D192" s="7" t="str">
        <f>"81006370316"</f>
        <v>81006370316</v>
      </c>
      <c r="E192" s="9">
        <v>7000</v>
      </c>
      <c r="F192" s="10" t="s">
        <v>47</v>
      </c>
      <c r="G192" s="10" t="s">
        <v>48</v>
      </c>
      <c r="H192" s="7"/>
      <c r="I192" s="7" t="s">
        <v>49</v>
      </c>
      <c r="J192" s="7"/>
      <c r="K192" s="7"/>
      <c r="L192" s="7"/>
      <c r="M192" s="7"/>
      <c r="N192" s="7" t="s">
        <v>84</v>
      </c>
      <c r="O192" s="10" t="s">
        <v>51</v>
      </c>
      <c r="P192" s="7" t="s">
        <v>52</v>
      </c>
      <c r="Q192" s="10" t="s">
        <v>53</v>
      </c>
      <c r="R192" s="7" t="s">
        <v>85</v>
      </c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11">
        <v>46141</v>
      </c>
      <c r="AP192" s="11">
        <v>46141</v>
      </c>
      <c r="AQ192" s="7">
        <v>2026</v>
      </c>
      <c r="AR192" s="13">
        <v>634</v>
      </c>
    </row>
    <row r="193" spans="1:44" s="2" customFormat="1" x14ac:dyDescent="0.25">
      <c r="A193" s="12" t="s">
        <v>44</v>
      </c>
      <c r="B193" s="7" t="s">
        <v>45</v>
      </c>
      <c r="C193" s="8" t="s">
        <v>86</v>
      </c>
      <c r="D193" s="7" t="str">
        <f>"81006370316"</f>
        <v>81006370316</v>
      </c>
      <c r="E193" s="9">
        <v>4068.7</v>
      </c>
      <c r="F193" s="10" t="s">
        <v>47</v>
      </c>
      <c r="G193" s="10" t="s">
        <v>48</v>
      </c>
      <c r="H193" s="7"/>
      <c r="I193" s="7" t="s">
        <v>49</v>
      </c>
      <c r="J193" s="7"/>
      <c r="K193" s="7"/>
      <c r="L193" s="7"/>
      <c r="M193" s="7"/>
      <c r="N193" s="7" t="s">
        <v>87</v>
      </c>
      <c r="O193" s="10" t="s">
        <v>51</v>
      </c>
      <c r="P193" s="7" t="s">
        <v>52</v>
      </c>
      <c r="Q193" s="10" t="s">
        <v>53</v>
      </c>
      <c r="R193" s="7" t="s">
        <v>88</v>
      </c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11">
        <v>46141</v>
      </c>
      <c r="AP193" s="11">
        <v>46141</v>
      </c>
      <c r="AQ193" s="7">
        <v>2026</v>
      </c>
      <c r="AR193" s="13">
        <v>635</v>
      </c>
    </row>
    <row r="194" spans="1:44" s="2" customFormat="1" ht="30" x14ac:dyDescent="0.25">
      <c r="A194" s="12" t="s">
        <v>44</v>
      </c>
      <c r="B194" s="7" t="s">
        <v>45</v>
      </c>
      <c r="C194" s="8" t="s">
        <v>46</v>
      </c>
      <c r="D194" s="7" t="str">
        <f>"94037950303"</f>
        <v>94037950303</v>
      </c>
      <c r="E194" s="9">
        <v>5000</v>
      </c>
      <c r="F194" s="10" t="s">
        <v>47</v>
      </c>
      <c r="G194" s="10" t="s">
        <v>48</v>
      </c>
      <c r="H194" s="7"/>
      <c r="I194" s="7" t="s">
        <v>49</v>
      </c>
      <c r="J194" s="7"/>
      <c r="K194" s="7"/>
      <c r="L194" s="7"/>
      <c r="M194" s="7"/>
      <c r="N194" s="7" t="s">
        <v>50</v>
      </c>
      <c r="O194" s="10" t="s">
        <v>51</v>
      </c>
      <c r="P194" s="7" t="s">
        <v>52</v>
      </c>
      <c r="Q194" s="10" t="s">
        <v>53</v>
      </c>
      <c r="R194" s="7" t="s">
        <v>54</v>
      </c>
      <c r="S194" s="7"/>
      <c r="T194" s="7" t="s">
        <v>55</v>
      </c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11">
        <v>46142</v>
      </c>
      <c r="AP194" s="11">
        <v>46142</v>
      </c>
      <c r="AQ194" s="7">
        <v>2026</v>
      </c>
      <c r="AR194" s="13">
        <v>649</v>
      </c>
    </row>
    <row r="195" spans="1:44" s="2" customFormat="1" x14ac:dyDescent="0.25">
      <c r="A195" s="12" t="s">
        <v>44</v>
      </c>
      <c r="B195" s="7" t="s">
        <v>45</v>
      </c>
      <c r="C195" s="8" t="s">
        <v>56</v>
      </c>
      <c r="D195" s="7" t="str">
        <f>"91015280935"</f>
        <v>91015280935</v>
      </c>
      <c r="E195" s="9">
        <v>5812.48</v>
      </c>
      <c r="F195" s="10" t="s">
        <v>47</v>
      </c>
      <c r="G195" s="10" t="s">
        <v>48</v>
      </c>
      <c r="H195" s="7"/>
      <c r="I195" s="7" t="s">
        <v>49</v>
      </c>
      <c r="J195" s="7"/>
      <c r="K195" s="7"/>
      <c r="L195" s="7"/>
      <c r="M195" s="7"/>
      <c r="N195" s="7" t="s">
        <v>57</v>
      </c>
      <c r="O195" s="10" t="s">
        <v>51</v>
      </c>
      <c r="P195" s="7" t="s">
        <v>52</v>
      </c>
      <c r="Q195" s="10" t="s">
        <v>53</v>
      </c>
      <c r="R195" s="7" t="s">
        <v>58</v>
      </c>
      <c r="S195" s="7"/>
      <c r="T195" s="7" t="s">
        <v>59</v>
      </c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11">
        <v>46142</v>
      </c>
      <c r="AP195" s="11">
        <v>46142</v>
      </c>
      <c r="AQ195" s="7">
        <v>2026</v>
      </c>
      <c r="AR195" s="13">
        <v>646</v>
      </c>
    </row>
    <row r="196" spans="1:44" s="2" customFormat="1" x14ac:dyDescent="0.25">
      <c r="A196" s="12" t="s">
        <v>44</v>
      </c>
      <c r="B196" s="7" t="s">
        <v>45</v>
      </c>
      <c r="C196" s="8" t="s">
        <v>60</v>
      </c>
      <c r="D196" s="7" t="str">
        <f>"02442400301"</f>
        <v>02442400301</v>
      </c>
      <c r="E196" s="9">
        <v>3280</v>
      </c>
      <c r="F196" s="10" t="s">
        <v>47</v>
      </c>
      <c r="G196" s="10" t="s">
        <v>48</v>
      </c>
      <c r="H196" s="7"/>
      <c r="I196" s="7" t="s">
        <v>49</v>
      </c>
      <c r="J196" s="7"/>
      <c r="K196" s="7"/>
      <c r="L196" s="7"/>
      <c r="M196" s="7"/>
      <c r="N196" s="7" t="s">
        <v>61</v>
      </c>
      <c r="O196" s="10" t="s">
        <v>51</v>
      </c>
      <c r="P196" s="7" t="s">
        <v>52</v>
      </c>
      <c r="Q196" s="10" t="s">
        <v>53</v>
      </c>
      <c r="R196" s="7" t="s">
        <v>62</v>
      </c>
      <c r="S196" s="7"/>
      <c r="T196" s="7" t="s">
        <v>63</v>
      </c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11">
        <v>46142</v>
      </c>
      <c r="AP196" s="11">
        <v>46142</v>
      </c>
      <c r="AQ196" s="7">
        <v>2026</v>
      </c>
      <c r="AR196" s="13">
        <v>645</v>
      </c>
    </row>
    <row r="197" spans="1:44" s="2" customFormat="1" ht="15.75" thickBot="1" x14ac:dyDescent="0.3">
      <c r="A197" s="14" t="s">
        <v>44</v>
      </c>
      <c r="B197" s="15" t="s">
        <v>45</v>
      </c>
      <c r="C197" s="16" t="s">
        <v>64</v>
      </c>
      <c r="D197" s="15" t="str">
        <f>"91007470932"</f>
        <v>91007470932</v>
      </c>
      <c r="E197" s="17">
        <v>7000</v>
      </c>
      <c r="F197" s="18" t="s">
        <v>47</v>
      </c>
      <c r="G197" s="18" t="s">
        <v>48</v>
      </c>
      <c r="H197" s="15"/>
      <c r="I197" s="15" t="s">
        <v>49</v>
      </c>
      <c r="J197" s="15"/>
      <c r="K197" s="15"/>
      <c r="L197" s="15"/>
      <c r="M197" s="15"/>
      <c r="N197" s="15" t="s">
        <v>65</v>
      </c>
      <c r="O197" s="18" t="s">
        <v>51</v>
      </c>
      <c r="P197" s="15" t="s">
        <v>52</v>
      </c>
      <c r="Q197" s="18" t="s">
        <v>53</v>
      </c>
      <c r="R197" s="15" t="s">
        <v>66</v>
      </c>
      <c r="S197" s="15"/>
      <c r="T197" s="15" t="s">
        <v>67</v>
      </c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9">
        <v>46142</v>
      </c>
      <c r="AP197" s="19">
        <v>46142</v>
      </c>
      <c r="AQ197" s="15">
        <v>2026</v>
      </c>
      <c r="AR197" s="20">
        <v>641</v>
      </c>
    </row>
  </sheetData>
  <sortState ref="A2:AR197">
    <sortCondition ref="AO1"/>
  </sortState>
  <printOptions horizontalCentered="1"/>
  <pageMargins left="0.11811023622047245" right="0.11811023622047245" top="0.35433070866141736" bottom="0.35433070866141736" header="0.11811023622047245" footer="0.31496062992125984"/>
  <pageSetup paperSize="8" scale="69" fitToHeight="0" orientation="landscape" r:id="rId1"/>
  <headerFooter>
    <oddHeader xml:space="preserve">&amp;RANNO 2026 - TRASPARENZA DA GENNAIO AD APRILE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exportAmmAperta</vt:lpstr>
      <vt:lpstr>exportAmmAperta!Titoli_stampa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Salini Adriana</dc:creator>
  <cp:lastModifiedBy>Salini Adriana</cp:lastModifiedBy>
  <cp:lastPrinted>2026-05-05T08:29:15Z</cp:lastPrinted>
  <dcterms:created xsi:type="dcterms:W3CDTF">2026-05-05T08:15:30Z</dcterms:created>
  <dcterms:modified xsi:type="dcterms:W3CDTF">2026-05-05T08:29:31Z</dcterms:modified>
</cp:coreProperties>
</file>